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vitanaJ\Desktop\"/>
    </mc:Choice>
  </mc:AlternateContent>
  <bookViews>
    <workbookView xWindow="0" yWindow="0" windowWidth="28800" windowHeight="14295" firstSheet="1" activeTab="6"/>
  </bookViews>
  <sheets>
    <sheet name="Celkovy KL" sheetId="10" r:id="rId1"/>
    <sheet name="celková rekapitulácia" sheetId="9" r:id="rId2"/>
    <sheet name="KL 1" sheetId="1" r:id="rId3"/>
    <sheet name="1 - SO 01 Zameranie jestv..." sheetId="2" r:id="rId4"/>
    <sheet name="2 - SO 02 Vonkajšia nádrž" sheetId="3" r:id="rId5"/>
    <sheet name="3 - SO 03 Oplotenie" sheetId="4" r:id="rId6"/>
    <sheet name="4 - SO 04 Prepojovacie po..." sheetId="5" r:id="rId7"/>
    <sheet name="5 - SO 05 Ručne stierané ..." sheetId="6" r:id="rId8"/>
    <sheet name=" KL 2" sheetId="7" r:id="rId9"/>
    <sheet name="rozpocet" sheetId="8" r:id="rId10"/>
  </sheets>
  <externalReferences>
    <externalReference r:id="rId11"/>
  </externalReferences>
  <definedNames>
    <definedName name="_xlnm._FilterDatabase" localSheetId="3" hidden="1">'1 - SO 01 Zameranie jestv...'!$C$116:$K$119</definedName>
    <definedName name="_xlnm._FilterDatabase" localSheetId="4" hidden="1">'2 - SO 02 Vonkajšia nádrž'!$C$124:$K$170</definedName>
    <definedName name="_xlnm._FilterDatabase" localSheetId="5" hidden="1">'3 - SO 03 Oplotenie'!$C$122:$K$143</definedName>
    <definedName name="_xlnm._FilterDatabase" localSheetId="6" hidden="1">'4 - SO 04 Prepojovacie po...'!$C$120:$K$148</definedName>
    <definedName name="_xlnm._FilterDatabase" localSheetId="7" hidden="1">'5 - SO 05 Ručne stierané ...'!$C$120:$K$145</definedName>
    <definedName name="_xlnm.Print_Titles" localSheetId="3">'1 - SO 01 Zameranie jestv...'!$116:$116</definedName>
    <definedName name="_xlnm.Print_Titles" localSheetId="4">'2 - SO 02 Vonkajšia nádrž'!$124:$124</definedName>
    <definedName name="_xlnm.Print_Titles" localSheetId="5">'3 - SO 03 Oplotenie'!$122:$122</definedName>
    <definedName name="_xlnm.Print_Titles" localSheetId="6">'4 - SO 04 Prepojovacie po...'!$120:$120</definedName>
    <definedName name="_xlnm.Print_Titles" localSheetId="7">'5 - SO 05 Ručne stierané ...'!$120:$120</definedName>
    <definedName name="_xlnm.Print_Titles" localSheetId="2">'KL 1'!$92:$92</definedName>
    <definedName name="_xlnm.Print_Area" localSheetId="3">'1 - SO 01 Zameranie jestv...'!$C$4:$J$76,'1 - SO 01 Zameranie jestv...'!$C$104:$J$119</definedName>
    <definedName name="_xlnm.Print_Area" localSheetId="4">'2 - SO 02 Vonkajšia nádrž'!$C$4:$J$76,'2 - SO 02 Vonkajšia nádrž'!$C$112:$J$170</definedName>
    <definedName name="_xlnm.Print_Area" localSheetId="5">'3 - SO 03 Oplotenie'!$C$4:$J$76,'3 - SO 03 Oplotenie'!$C$110:$J$143</definedName>
    <definedName name="_xlnm.Print_Area" localSheetId="6">'4 - SO 04 Prepojovacie po...'!$C$4:$J$76,'4 - SO 04 Prepojovacie po...'!$C$108:$J$148</definedName>
    <definedName name="_xlnm.Print_Area" localSheetId="7">'5 - SO 05 Ručne stierané ...'!$C$4:$J$76,'5 - SO 05 Ručne stierané ...'!$C$108:$J$145</definedName>
    <definedName name="_xlnm.Print_Area" localSheetId="2">'KL 1'!$D$4:$AO$76,'KL 1'!$C$82:$AQ$100</definedName>
    <definedName name="_xlnm.Print_Area" localSheetId="9">rozpocet!#REF!</definedName>
  </definedNames>
  <calcPr calcId="15251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W33" i="10" l="1"/>
  <c r="W31" i="10"/>
  <c r="W32" i="10" l="1"/>
  <c r="E10" i="7"/>
  <c r="E9" i="7"/>
  <c r="Q7" i="7"/>
  <c r="E5" i="7"/>
  <c r="P30" i="7" l="1"/>
  <c r="J37" i="6"/>
  <c r="J36" i="6"/>
  <c r="AY99" i="1" s="1"/>
  <c r="J35" i="6"/>
  <c r="AX99" i="1"/>
  <c r="BI145" i="6"/>
  <c r="BH145" i="6"/>
  <c r="BG145" i="6"/>
  <c r="BE145" i="6"/>
  <c r="T145" i="6"/>
  <c r="T144" i="6"/>
  <c r="R145" i="6"/>
  <c r="R144" i="6"/>
  <c r="P145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BI130" i="6"/>
  <c r="BH130" i="6"/>
  <c r="BG130" i="6"/>
  <c r="BE130" i="6"/>
  <c r="T130" i="6"/>
  <c r="R130" i="6"/>
  <c r="P130" i="6"/>
  <c r="BI129" i="6"/>
  <c r="BH129" i="6"/>
  <c r="BG129" i="6"/>
  <c r="BE129" i="6"/>
  <c r="T129" i="6"/>
  <c r="R129" i="6"/>
  <c r="P129" i="6"/>
  <c r="BI128" i="6"/>
  <c r="BH128" i="6"/>
  <c r="BG128" i="6"/>
  <c r="BE128" i="6"/>
  <c r="T128" i="6"/>
  <c r="R128" i="6"/>
  <c r="P128" i="6"/>
  <c r="BI127" i="6"/>
  <c r="BH127" i="6"/>
  <c r="BG127" i="6"/>
  <c r="BE127" i="6"/>
  <c r="T127" i="6"/>
  <c r="R127" i="6"/>
  <c r="P127" i="6"/>
  <c r="BI126" i="6"/>
  <c r="BH126" i="6"/>
  <c r="BG126" i="6"/>
  <c r="BE126" i="6"/>
  <c r="T126" i="6"/>
  <c r="R126" i="6"/>
  <c r="P126" i="6"/>
  <c r="BI125" i="6"/>
  <c r="BH125" i="6"/>
  <c r="BG125" i="6"/>
  <c r="BE125" i="6"/>
  <c r="T125" i="6"/>
  <c r="R125" i="6"/>
  <c r="P125" i="6"/>
  <c r="BI124" i="6"/>
  <c r="BH124" i="6"/>
  <c r="BG124" i="6"/>
  <c r="BE124" i="6"/>
  <c r="T124" i="6"/>
  <c r="R124" i="6"/>
  <c r="P124" i="6"/>
  <c r="F118" i="6"/>
  <c r="J117" i="6"/>
  <c r="F115" i="6"/>
  <c r="E113" i="6"/>
  <c r="F92" i="6"/>
  <c r="J91" i="6"/>
  <c r="F89" i="6"/>
  <c r="E87" i="6"/>
  <c r="J24" i="6"/>
  <c r="E24" i="6"/>
  <c r="J92" i="6" s="1"/>
  <c r="J23" i="6"/>
  <c r="J15" i="6"/>
  <c r="E15" i="6"/>
  <c r="F91" i="6" s="1"/>
  <c r="J14" i="6"/>
  <c r="J12" i="6"/>
  <c r="J89" i="6" s="1"/>
  <c r="E7" i="6"/>
  <c r="E111" i="6" s="1"/>
  <c r="J37" i="5"/>
  <c r="J36" i="5"/>
  <c r="AY98" i="1" s="1"/>
  <c r="J35" i="5"/>
  <c r="AX98" i="1" s="1"/>
  <c r="BI148" i="5"/>
  <c r="BH148" i="5"/>
  <c r="BG148" i="5"/>
  <c r="BE148" i="5"/>
  <c r="T148" i="5"/>
  <c r="T147" i="5" s="1"/>
  <c r="R148" i="5"/>
  <c r="R147" i="5" s="1"/>
  <c r="P148" i="5"/>
  <c r="P147" i="5" s="1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BI135" i="5"/>
  <c r="BH135" i="5"/>
  <c r="BG135" i="5"/>
  <c r="BE135" i="5"/>
  <c r="T135" i="5"/>
  <c r="T134" i="5" s="1"/>
  <c r="R135" i="5"/>
  <c r="R134" i="5" s="1"/>
  <c r="P135" i="5"/>
  <c r="P134" i="5" s="1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BI129" i="5"/>
  <c r="BH129" i="5"/>
  <c r="BG129" i="5"/>
  <c r="BE129" i="5"/>
  <c r="T129" i="5"/>
  <c r="R129" i="5"/>
  <c r="P129" i="5"/>
  <c r="BI128" i="5"/>
  <c r="BH128" i="5"/>
  <c r="BG128" i="5"/>
  <c r="BE128" i="5"/>
  <c r="T128" i="5"/>
  <c r="R128" i="5"/>
  <c r="P128" i="5"/>
  <c r="BI127" i="5"/>
  <c r="BH127" i="5"/>
  <c r="BG127" i="5"/>
  <c r="BE127" i="5"/>
  <c r="T127" i="5"/>
  <c r="R127" i="5"/>
  <c r="P127" i="5"/>
  <c r="BI126" i="5"/>
  <c r="BH126" i="5"/>
  <c r="BG126" i="5"/>
  <c r="BE126" i="5"/>
  <c r="T126" i="5"/>
  <c r="R126" i="5"/>
  <c r="P126" i="5"/>
  <c r="BI125" i="5"/>
  <c r="BH125" i="5"/>
  <c r="BG125" i="5"/>
  <c r="BE125" i="5"/>
  <c r="T125" i="5"/>
  <c r="R125" i="5"/>
  <c r="P125" i="5"/>
  <c r="BI124" i="5"/>
  <c r="BH124" i="5"/>
  <c r="BG124" i="5"/>
  <c r="BE124" i="5"/>
  <c r="T124" i="5"/>
  <c r="R124" i="5"/>
  <c r="P124" i="5"/>
  <c r="F115" i="5"/>
  <c r="E113" i="5"/>
  <c r="F89" i="5"/>
  <c r="E87" i="5"/>
  <c r="J24" i="5"/>
  <c r="E24" i="5"/>
  <c r="J118" i="5" s="1"/>
  <c r="J23" i="5"/>
  <c r="J21" i="5"/>
  <c r="E21" i="5"/>
  <c r="J91" i="5" s="1"/>
  <c r="J20" i="5"/>
  <c r="J18" i="5"/>
  <c r="E18" i="5"/>
  <c r="F118" i="5"/>
  <c r="J17" i="5"/>
  <c r="J15" i="5"/>
  <c r="E15" i="5"/>
  <c r="F91" i="5" s="1"/>
  <c r="J14" i="5"/>
  <c r="J12" i="5"/>
  <c r="J115" i="5" s="1"/>
  <c r="E7" i="5"/>
  <c r="E85" i="5" s="1"/>
  <c r="J37" i="4"/>
  <c r="J36" i="4"/>
  <c r="AY97" i="1" s="1"/>
  <c r="J35" i="4"/>
  <c r="AX97" i="1" s="1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4" i="4"/>
  <c r="BH134" i="4"/>
  <c r="BG134" i="4"/>
  <c r="BE134" i="4"/>
  <c r="T134" i="4"/>
  <c r="T133" i="4" s="1"/>
  <c r="R134" i="4"/>
  <c r="R133" i="4" s="1"/>
  <c r="P134" i="4"/>
  <c r="P133" i="4" s="1"/>
  <c r="BI132" i="4"/>
  <c r="BH132" i="4"/>
  <c r="BG132" i="4"/>
  <c r="BE132" i="4"/>
  <c r="T132" i="4"/>
  <c r="T131" i="4" s="1"/>
  <c r="R132" i="4"/>
  <c r="R131" i="4" s="1"/>
  <c r="P132" i="4"/>
  <c r="P131" i="4" s="1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BI127" i="4"/>
  <c r="BH127" i="4"/>
  <c r="BG127" i="4"/>
  <c r="BE127" i="4"/>
  <c r="T127" i="4"/>
  <c r="R127" i="4"/>
  <c r="P127" i="4"/>
  <c r="BI126" i="4"/>
  <c r="BH126" i="4"/>
  <c r="BG126" i="4"/>
  <c r="BE126" i="4"/>
  <c r="T126" i="4"/>
  <c r="R126" i="4"/>
  <c r="P126" i="4"/>
  <c r="F120" i="4"/>
  <c r="J119" i="4"/>
  <c r="F117" i="4"/>
  <c r="E115" i="4"/>
  <c r="F92" i="4"/>
  <c r="J91" i="4"/>
  <c r="F89" i="4"/>
  <c r="E87" i="4"/>
  <c r="J24" i="4"/>
  <c r="E24" i="4"/>
  <c r="J120" i="4" s="1"/>
  <c r="J23" i="4"/>
  <c r="J15" i="4"/>
  <c r="E15" i="4"/>
  <c r="F119" i="4" s="1"/>
  <c r="J14" i="4"/>
  <c r="J12" i="4"/>
  <c r="J117" i="4" s="1"/>
  <c r="E7" i="4"/>
  <c r="E113" i="4" s="1"/>
  <c r="J37" i="3"/>
  <c r="J36" i="3"/>
  <c r="AY96" i="1"/>
  <c r="J35" i="3"/>
  <c r="AX96" i="1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6" i="3"/>
  <c r="BH156" i="3"/>
  <c r="BG156" i="3"/>
  <c r="BE156" i="3"/>
  <c r="T156" i="3"/>
  <c r="T155" i="3" s="1"/>
  <c r="R156" i="3"/>
  <c r="R155" i="3" s="1"/>
  <c r="P156" i="3"/>
  <c r="P155" i="3" s="1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F122" i="3"/>
  <c r="J121" i="3"/>
  <c r="F119" i="3"/>
  <c r="E117" i="3"/>
  <c r="F92" i="3"/>
  <c r="J91" i="3"/>
  <c r="F89" i="3"/>
  <c r="E87" i="3"/>
  <c r="J24" i="3"/>
  <c r="E24" i="3"/>
  <c r="J92" i="3" s="1"/>
  <c r="J23" i="3"/>
  <c r="J15" i="3"/>
  <c r="E15" i="3"/>
  <c r="F121" i="3"/>
  <c r="J14" i="3"/>
  <c r="J12" i="3"/>
  <c r="J89" i="3" s="1"/>
  <c r="E7" i="3"/>
  <c r="E85" i="3" s="1"/>
  <c r="J37" i="2"/>
  <c r="J36" i="2"/>
  <c r="AY95" i="1"/>
  <c r="J35" i="2"/>
  <c r="AX95" i="1"/>
  <c r="BI119" i="2"/>
  <c r="F37" i="2" s="1"/>
  <c r="BD95" i="1" s="1"/>
  <c r="BH119" i="2"/>
  <c r="F36" i="2" s="1"/>
  <c r="BG119" i="2"/>
  <c r="BE119" i="2"/>
  <c r="J33" i="2" s="1"/>
  <c r="AV95" i="1" s="1"/>
  <c r="T119" i="2"/>
  <c r="T118" i="2" s="1"/>
  <c r="T117" i="2" s="1"/>
  <c r="R119" i="2"/>
  <c r="R118" i="2" s="1"/>
  <c r="R117" i="2" s="1"/>
  <c r="P119" i="2"/>
  <c r="P118" i="2"/>
  <c r="P117" i="2" s="1"/>
  <c r="AU95" i="1" s="1"/>
  <c r="F111" i="2"/>
  <c r="E109" i="2"/>
  <c r="F89" i="2"/>
  <c r="E87" i="2"/>
  <c r="J24" i="2"/>
  <c r="E24" i="2"/>
  <c r="J114" i="2" s="1"/>
  <c r="J23" i="2"/>
  <c r="J21" i="2"/>
  <c r="E21" i="2"/>
  <c r="J113" i="2" s="1"/>
  <c r="J20" i="2"/>
  <c r="J18" i="2"/>
  <c r="E18" i="2"/>
  <c r="F114" i="2" s="1"/>
  <c r="J17" i="2"/>
  <c r="J15" i="2"/>
  <c r="E15" i="2"/>
  <c r="F113" i="2" s="1"/>
  <c r="J14" i="2"/>
  <c r="J12" i="2"/>
  <c r="J111" i="2" s="1"/>
  <c r="E7" i="2"/>
  <c r="E107" i="2" s="1"/>
  <c r="L90" i="1"/>
  <c r="AM90" i="1"/>
  <c r="AM89" i="1"/>
  <c r="L89" i="1"/>
  <c r="AM87" i="1"/>
  <c r="L87" i="1"/>
  <c r="L85" i="1"/>
  <c r="BK158" i="3"/>
  <c r="BK162" i="3"/>
  <c r="BK135" i="3"/>
  <c r="BK129" i="3"/>
  <c r="BK142" i="4"/>
  <c r="BK136" i="4"/>
  <c r="BK145" i="5"/>
  <c r="BK141" i="5"/>
  <c r="BK128" i="5"/>
  <c r="BK130" i="6"/>
  <c r="BK119" i="2"/>
  <c r="AS94" i="1"/>
  <c r="F35" i="2"/>
  <c r="BK168" i="3"/>
  <c r="BK156" i="3"/>
  <c r="BK149" i="3"/>
  <c r="BK137" i="3"/>
  <c r="BK128" i="3"/>
  <c r="BK170" i="3"/>
  <c r="BK166" i="3"/>
  <c r="BK153" i="3"/>
  <c r="BK152" i="3"/>
  <c r="BK150" i="3"/>
  <c r="BK147" i="3"/>
  <c r="BK143" i="3"/>
  <c r="BK142" i="3"/>
  <c r="BK138" i="3"/>
  <c r="BK130" i="3"/>
  <c r="BK169" i="3"/>
  <c r="BK151" i="3"/>
  <c r="BK146" i="3"/>
  <c r="BK144" i="3"/>
  <c r="BK136" i="3"/>
  <c r="BK133" i="3"/>
  <c r="BK165" i="3"/>
  <c r="BK164" i="3"/>
  <c r="BK159" i="3"/>
  <c r="BK154" i="3"/>
  <c r="BK145" i="3"/>
  <c r="BK141" i="3"/>
  <c r="BK139" i="3"/>
  <c r="BK132" i="3"/>
  <c r="BK131" i="3"/>
  <c r="BK137" i="4"/>
  <c r="BK134" i="4"/>
  <c r="BK143" i="4"/>
  <c r="BK141" i="4"/>
  <c r="BK132" i="4"/>
  <c r="BK127" i="4"/>
  <c r="BK126" i="4"/>
  <c r="BK128" i="4"/>
  <c r="BK140" i="4"/>
  <c r="BK130" i="4"/>
  <c r="BK146" i="5"/>
  <c r="BK144" i="5"/>
  <c r="BK132" i="5"/>
  <c r="BK126" i="5"/>
  <c r="BK137" i="5"/>
  <c r="BK133" i="5"/>
  <c r="BK124" i="5"/>
  <c r="BK143" i="5"/>
  <c r="BK142" i="5"/>
  <c r="BK139" i="5"/>
  <c r="BK135" i="5"/>
  <c r="BK130" i="5"/>
  <c r="BK127" i="5"/>
  <c r="BK148" i="5"/>
  <c r="BK140" i="5"/>
  <c r="BK138" i="5"/>
  <c r="BK131" i="5"/>
  <c r="BK129" i="5"/>
  <c r="BK125" i="5"/>
  <c r="BK143" i="6"/>
  <c r="BK142" i="6"/>
  <c r="BK138" i="6"/>
  <c r="BK131" i="6"/>
  <c r="BK127" i="6"/>
  <c r="BK125" i="6"/>
  <c r="BK132" i="6"/>
  <c r="BK129" i="6"/>
  <c r="BK128" i="6"/>
  <c r="BK124" i="6"/>
  <c r="BK145" i="6"/>
  <c r="BK140" i="6"/>
  <c r="BK137" i="6"/>
  <c r="BK135" i="6"/>
  <c r="BK126" i="6"/>
  <c r="BK163" i="3"/>
  <c r="BK134" i="3"/>
  <c r="BK129" i="4"/>
  <c r="BK133" i="6"/>
  <c r="BK139" i="6"/>
  <c r="BK136" i="6"/>
  <c r="P127" i="3" l="1"/>
  <c r="R157" i="3"/>
  <c r="BK123" i="5"/>
  <c r="J98" i="5"/>
  <c r="P123" i="5"/>
  <c r="R123" i="5"/>
  <c r="T123" i="5"/>
  <c r="BK136" i="5"/>
  <c r="J100" i="5"/>
  <c r="P136" i="5"/>
  <c r="P123" i="6"/>
  <c r="P134" i="6"/>
  <c r="BK127" i="3"/>
  <c r="J98" i="3"/>
  <c r="R127" i="3"/>
  <c r="T127" i="3"/>
  <c r="BK140" i="3"/>
  <c r="J99" i="3" s="1"/>
  <c r="P140" i="3"/>
  <c r="T140" i="3"/>
  <c r="BK148" i="3"/>
  <c r="J100" i="3"/>
  <c r="P148" i="3"/>
  <c r="R148" i="3"/>
  <c r="T148" i="3"/>
  <c r="P157" i="3"/>
  <c r="T157" i="3"/>
  <c r="BK161" i="3"/>
  <c r="J104" i="3"/>
  <c r="P161" i="3"/>
  <c r="R161" i="3"/>
  <c r="T161" i="3"/>
  <c r="BK167" i="3"/>
  <c r="J105" i="3"/>
  <c r="P167" i="3"/>
  <c r="R167" i="3"/>
  <c r="T167" i="3"/>
  <c r="BK125" i="4"/>
  <c r="J98" i="4"/>
  <c r="P125" i="4"/>
  <c r="R125" i="4"/>
  <c r="T125" i="4"/>
  <c r="BK135" i="4"/>
  <c r="J101" i="4"/>
  <c r="P135" i="4"/>
  <c r="R135" i="4"/>
  <c r="T135" i="4"/>
  <c r="P139" i="4"/>
  <c r="P138" i="4"/>
  <c r="R139" i="4"/>
  <c r="R138" i="4"/>
  <c r="T139" i="4"/>
  <c r="T138" i="4"/>
  <c r="R136" i="5"/>
  <c r="T123" i="6"/>
  <c r="R134" i="6"/>
  <c r="P141" i="6"/>
  <c r="BK134" i="6"/>
  <c r="J99" i="6"/>
  <c r="BK141" i="6"/>
  <c r="J100" i="6" s="1"/>
  <c r="T141" i="6"/>
  <c r="R140" i="3"/>
  <c r="BK157" i="3"/>
  <c r="J102" i="3"/>
  <c r="BK139" i="4"/>
  <c r="J103" i="4" s="1"/>
  <c r="T136" i="5"/>
  <c r="BK123" i="6"/>
  <c r="J98" i="6" s="1"/>
  <c r="R123" i="6"/>
  <c r="T134" i="6"/>
  <c r="R141" i="6"/>
  <c r="R122" i="6" s="1"/>
  <c r="R121" i="6" s="1"/>
  <c r="BK134" i="5"/>
  <c r="J99" i="5" s="1"/>
  <c r="BK147" i="5"/>
  <c r="J101" i="5" s="1"/>
  <c r="BK118" i="2"/>
  <c r="J97" i="2" s="1"/>
  <c r="BK155" i="3"/>
  <c r="J101" i="3"/>
  <c r="BK131" i="4"/>
  <c r="J99" i="4" s="1"/>
  <c r="BK133" i="4"/>
  <c r="J100" i="4"/>
  <c r="BK144" i="6"/>
  <c r="J101" i="6" s="1"/>
  <c r="F117" i="6"/>
  <c r="J118" i="6"/>
  <c r="BF124" i="6"/>
  <c r="BF127" i="6"/>
  <c r="BF135" i="6"/>
  <c r="BF136" i="6"/>
  <c r="BF137" i="6"/>
  <c r="BF140" i="6"/>
  <c r="E85" i="6"/>
  <c r="J115" i="6"/>
  <c r="BF128" i="6"/>
  <c r="BF129" i="6"/>
  <c r="BF133" i="6"/>
  <c r="BF139" i="6"/>
  <c r="BF142" i="6"/>
  <c r="BF143" i="6"/>
  <c r="BF125" i="6"/>
  <c r="BF130" i="6"/>
  <c r="BF132" i="6"/>
  <c r="BF138" i="6"/>
  <c r="BF145" i="6"/>
  <c r="BF126" i="6"/>
  <c r="BF131" i="6"/>
  <c r="E111" i="5"/>
  <c r="J117" i="5"/>
  <c r="BF129" i="5"/>
  <c r="BF131" i="5"/>
  <c r="BF141" i="5"/>
  <c r="BF146" i="5"/>
  <c r="J92" i="5"/>
  <c r="BF125" i="5"/>
  <c r="BF127" i="5"/>
  <c r="BF133" i="5"/>
  <c r="BF140" i="5"/>
  <c r="J89" i="5"/>
  <c r="F117" i="5"/>
  <c r="BF126" i="5"/>
  <c r="BF128" i="5"/>
  <c r="BF135" i="5"/>
  <c r="BF137" i="5"/>
  <c r="BF138" i="5"/>
  <c r="BF139" i="5"/>
  <c r="BF143" i="5"/>
  <c r="BF148" i="5"/>
  <c r="F92" i="5"/>
  <c r="BF124" i="5"/>
  <c r="BF130" i="5"/>
  <c r="BF132" i="5"/>
  <c r="BF142" i="5"/>
  <c r="BF144" i="5"/>
  <c r="BF145" i="5"/>
  <c r="E85" i="4"/>
  <c r="J89" i="4"/>
  <c r="J92" i="4"/>
  <c r="BF126" i="4"/>
  <c r="BF130" i="4"/>
  <c r="BF132" i="4"/>
  <c r="BF136" i="4"/>
  <c r="BF137" i="4"/>
  <c r="BF142" i="4"/>
  <c r="BF129" i="4"/>
  <c r="BF140" i="4"/>
  <c r="BF141" i="4"/>
  <c r="F91" i="4"/>
  <c r="BF127" i="4"/>
  <c r="BF128" i="4"/>
  <c r="BF134" i="4"/>
  <c r="BF143" i="4"/>
  <c r="J119" i="3"/>
  <c r="J122" i="3"/>
  <c r="BF136" i="3"/>
  <c r="BF144" i="3"/>
  <c r="BF150" i="3"/>
  <c r="BF158" i="3"/>
  <c r="BF169" i="3"/>
  <c r="E115" i="3"/>
  <c r="BF130" i="3"/>
  <c r="BF141" i="3"/>
  <c r="BF151" i="3"/>
  <c r="BF159" i="3"/>
  <c r="BF162" i="3"/>
  <c r="BF163" i="3"/>
  <c r="BF164" i="3"/>
  <c r="BF165" i="3"/>
  <c r="BF168" i="3"/>
  <c r="F91" i="3"/>
  <c r="BF129" i="3"/>
  <c r="BF132" i="3"/>
  <c r="BF133" i="3"/>
  <c r="BF134" i="3"/>
  <c r="BF135" i="3"/>
  <c r="BF137" i="3"/>
  <c r="BF138" i="3"/>
  <c r="BF142" i="3"/>
  <c r="BF143" i="3"/>
  <c r="BF145" i="3"/>
  <c r="BF147" i="3"/>
  <c r="BF154" i="3"/>
  <c r="BF156" i="3"/>
  <c r="BF166" i="3"/>
  <c r="BF170" i="3"/>
  <c r="BF128" i="3"/>
  <c r="BF131" i="3"/>
  <c r="BF139" i="3"/>
  <c r="BF146" i="3"/>
  <c r="BF149" i="3"/>
  <c r="BF152" i="3"/>
  <c r="BF153" i="3"/>
  <c r="E85" i="2"/>
  <c r="J89" i="2"/>
  <c r="J91" i="2"/>
  <c r="J92" i="2"/>
  <c r="F91" i="2"/>
  <c r="F92" i="2"/>
  <c r="BF119" i="2"/>
  <c r="BB95" i="1"/>
  <c r="BC95" i="1"/>
  <c r="F33" i="3"/>
  <c r="AZ96" i="1" s="1"/>
  <c r="J33" i="3"/>
  <c r="AV96" i="1" s="1"/>
  <c r="F37" i="4"/>
  <c r="BD97" i="1" s="1"/>
  <c r="F36" i="5"/>
  <c r="BC98" i="1" s="1"/>
  <c r="F37" i="6"/>
  <c r="BD99" i="1" s="1"/>
  <c r="F35" i="6"/>
  <c r="BB99" i="1" s="1"/>
  <c r="F36" i="3"/>
  <c r="BC96" i="1" s="1"/>
  <c r="F35" i="4"/>
  <c r="BB97" i="1" s="1"/>
  <c r="F36" i="4"/>
  <c r="BC97" i="1" s="1"/>
  <c r="F33" i="5"/>
  <c r="AZ98" i="1" s="1"/>
  <c r="F36" i="6"/>
  <c r="BC99" i="1" s="1"/>
  <c r="BA95" i="1"/>
  <c r="F37" i="3"/>
  <c r="BD96" i="1" s="1"/>
  <c r="F33" i="4"/>
  <c r="AZ97" i="1" s="1"/>
  <c r="J33" i="5"/>
  <c r="AV98" i="1" s="1"/>
  <c r="F37" i="5"/>
  <c r="BD98" i="1" s="1"/>
  <c r="J33" i="6"/>
  <c r="AV99" i="1" s="1"/>
  <c r="F33" i="2"/>
  <c r="AZ95" i="1" s="1"/>
  <c r="F35" i="3"/>
  <c r="BB96" i="1" s="1"/>
  <c r="J33" i="4"/>
  <c r="AV97" i="1" s="1"/>
  <c r="F35" i="5"/>
  <c r="BB98" i="1" s="1"/>
  <c r="F33" i="6"/>
  <c r="AZ99" i="1" s="1"/>
  <c r="T124" i="4" l="1"/>
  <c r="T123" i="4"/>
  <c r="P160" i="3"/>
  <c r="P124" i="4"/>
  <c r="P123" i="4" s="1"/>
  <c r="AU97" i="1" s="1"/>
  <c r="T160" i="3"/>
  <c r="T126" i="3"/>
  <c r="T125" i="3" s="1"/>
  <c r="P122" i="5"/>
  <c r="P121" i="5" s="1"/>
  <c r="AU98" i="1" s="1"/>
  <c r="T122" i="5"/>
  <c r="T121" i="5" s="1"/>
  <c r="T122" i="6"/>
  <c r="T121" i="6"/>
  <c r="R124" i="4"/>
  <c r="R123" i="4" s="1"/>
  <c r="R160" i="3"/>
  <c r="R126" i="3"/>
  <c r="R125" i="3" s="1"/>
  <c r="P122" i="6"/>
  <c r="P121" i="6" s="1"/>
  <c r="AU99" i="1" s="1"/>
  <c r="R122" i="5"/>
  <c r="R121" i="5" s="1"/>
  <c r="P126" i="3"/>
  <c r="P125" i="3"/>
  <c r="AU96" i="1" s="1"/>
  <c r="BK117" i="2"/>
  <c r="BK124" i="4"/>
  <c r="J97" i="4" s="1"/>
  <c r="BK122" i="5"/>
  <c r="J97" i="5"/>
  <c r="BK122" i="6"/>
  <c r="J97" i="6" s="1"/>
  <c r="BK160" i="3"/>
  <c r="J103" i="3"/>
  <c r="BK138" i="4"/>
  <c r="J102" i="4" s="1"/>
  <c r="BK126" i="3"/>
  <c r="J97" i="3"/>
  <c r="BA97" i="1"/>
  <c r="BA98" i="1"/>
  <c r="BD94" i="1"/>
  <c r="W33" i="1" s="1"/>
  <c r="BC94" i="1"/>
  <c r="W32" i="1" s="1"/>
  <c r="BA96" i="1"/>
  <c r="BA99" i="1"/>
  <c r="AW96" i="1"/>
  <c r="AT96" i="1" s="1"/>
  <c r="BB94" i="1"/>
  <c r="W31" i="1" s="1"/>
  <c r="AW99" i="1"/>
  <c r="AT99" i="1" s="1"/>
  <c r="AW95" i="1"/>
  <c r="AT95" i="1" s="1"/>
  <c r="AW97" i="1"/>
  <c r="AT97" i="1" s="1"/>
  <c r="AW98" i="1"/>
  <c r="AT98" i="1" s="1"/>
  <c r="AZ94" i="1"/>
  <c r="W29" i="1" s="1"/>
  <c r="BK121" i="5" l="1"/>
  <c r="J96" i="5" s="1"/>
  <c r="BK125" i="3"/>
  <c r="J96" i="3"/>
  <c r="BK123" i="4"/>
  <c r="J96" i="4" s="1"/>
  <c r="BK121" i="6"/>
  <c r="J96" i="2"/>
  <c r="AU94" i="1"/>
  <c r="BA94" i="1"/>
  <c r="AW94" i="1" s="1"/>
  <c r="AY94" i="1"/>
  <c r="AV94" i="1"/>
  <c r="AK29" i="1" s="1"/>
  <c r="AX94" i="1"/>
  <c r="J96" i="6" l="1"/>
  <c r="AT94" i="1"/>
</calcChain>
</file>

<file path=xl/sharedStrings.xml><?xml version="1.0" encoding="utf-8"?>
<sst xmlns="http://schemas.openxmlformats.org/spreadsheetml/2006/main" count="2736" uniqueCount="603">
  <si>
    <t>Export Komplet</t>
  </si>
  <si>
    <t/>
  </si>
  <si>
    <t>2.0</t>
  </si>
  <si>
    <t>False</t>
  </si>
  <si>
    <t>{9d8db6e9-91e1-4ff6-8d4e-985be6475c3f}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</si>
  <si>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</si>
  <si>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</si>
  <si>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</si>
  <si>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</si>
  <si>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</si>
  <si>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</si>
  <si>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</si>
  <si>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Stavba:</t>
  </si>
  <si>
    <t>Rozšírenie kapacity ČOV Odorín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</si>
  <si>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</si>
  <si>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</si>
  <si>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</si>
  <si>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</si>
  <si>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</si>
  <si>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</si>
  <si>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</si>
  <si>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</si>
  <si>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</si>
  <si>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</si>
  <si>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</si>
  <si>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</si>
  <si>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</si>
  <si>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</si>
  <si>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</si>
  <si>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</si>
  <si>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</si>
  <si>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</si>
  <si>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</si>
  <si>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</si>
  <si>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</si>
  <si>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</si>
  <si>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</si>
  <si>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</si>
  <si>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</si>
  <si>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</si>
  <si>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</si>
  <si>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</si>
  <si>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</si>
  <si>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</si>
  <si>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</si>
  <si>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</si>
  <si>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</si>
  <si>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</si>
  <si>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</si>
  <si>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</si>
  <si>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</si>
  <si>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</si>
  <si>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</si>
  <si>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</si>
  <si>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</si>
  <si>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</si>
  <si>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</si>
  <si>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</si>
  <si>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</si>
  <si>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</si>
  <si>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</si>
  <si>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</si>
  <si>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</si>
  <si>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</si>
  <si>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</si>
  <si>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</si>
  <si>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</si>
  <si>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</si>
  <si>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</si>
  <si>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</si>
  <si>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</si>
  <si>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</si>
  <si>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</t>
  </si>
  <si>
    <t>SO 01 Zameranie jestvujúceho stavu</t>
  </si>
  <si>
    <t>STA</t>
  </si>
  <si>
    <t>{cd1cf468-aa70-49e2-a260-939aa762ebb9}</t>
  </si>
  <si>
    <t>2</t>
  </si>
  <si>
    <t>SO 02 Vonkajšia nádrž</t>
  </si>
  <si>
    <t>{fb19f89b-350a-40e1-a418-e2127fcfe66b}</t>
  </si>
  <si>
    <t>3</t>
  </si>
  <si>
    <t>SO 03 Oplotenie</t>
  </si>
  <si>
    <t>{de15a46e-f41d-4d91-a2f0-e4453dd62248}</t>
  </si>
  <si>
    <t>4</t>
  </si>
  <si>
    <t>SO 04 Prepojovacie potrubie</t>
  </si>
  <si>
    <t>{2a157e10-a0ca-4157-8aeb-e837b7776134}</t>
  </si>
  <si>
    <t>5</t>
  </si>
  <si>
    <t>SO 05 Ručne stierané hrablice</t>
  </si>
  <si>
    <t>{ab3601a8-0ff1-4a94-bb66-bdd4542876d1}</t>
  </si>
  <si>
    <t>KRYCÍ LIST ROZPOČTU</t>
  </si>
  <si>
    <t>Objekt:</t>
  </si>
  <si>
    <t>1 - SO 01 Zameranie jestvujúceho stavu</t>
  </si>
  <si>
    <t>REKAPITULÁCIA ROZPOČTU</t>
  </si>
  <si>
    <t>Kód dielu - Popis</t>
  </si>
  <si>
    <t>Cena celkom [EUR]</t>
  </si>
  <si>
    <t>Náklady z rozpočtu</t>
  </si>
  <si>
    <t>-1</t>
  </si>
  <si>
    <t>OST - Ostatné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</si>
  <si>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</si>
  <si>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</si>
  <si>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</si>
  <si>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</si>
  <si>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</si>
  <si>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</si>
  <si>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</si>
  <si>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</si>
  <si>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</si>
  <si>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</si>
  <si>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</si>
  <si>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</si>
  <si>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OST</t>
  </si>
  <si>
    <t>Ostatné</t>
  </si>
  <si>
    <t>ROZPOCET</t>
  </si>
  <si>
    <t>K</t>
  </si>
  <si>
    <t>01</t>
  </si>
  <si>
    <t>zameranie jestvujúceho stavu</t>
  </si>
  <si>
    <t>ks</t>
  </si>
  <si>
    <t>512</t>
  </si>
  <si>
    <t>1968145658</t>
  </si>
  <si>
    <t>2 - SO 02 Vonkajšia nádrž</t>
  </si>
  <si>
    <t>Projektant: Ing. Marián Tomeček</t>
  </si>
  <si>
    <t>Odberateľ: Obec Odorín, Odorín 266, 053 22</t>
  </si>
  <si>
    <t>D1 - PRÁCE A DODÁVKY HSV</t>
  </si>
  <si>
    <t xml:space="preserve">    1 - ZEMNE PRÁCE</t>
  </si>
  <si>
    <t xml:space="preserve">    3 - ZVISLÉ A KOMPLETNÉ KONŠTRUKCIE</t>
  </si>
  <si>
    <t xml:space="preserve">    6 - ÚPRAVY POVRCHOV, PODLAHY, VÝPLNE</t>
  </si>
  <si>
    <t xml:space="preserve">    7 - NÁSYPY, PODKLADY, DLAŽBY, OBKLADY</t>
  </si>
  <si>
    <t xml:space="preserve">    9 - OSTATNÉ KONŠTRUKCIE A PRÁCE</t>
  </si>
  <si>
    <t>D2 - PRÁCE A DODÁVKY PSV</t>
  </si>
  <si>
    <t xml:space="preserve">    711 - Izolácie proti vode a vlhkosti</t>
  </si>
  <si>
    <t xml:space="preserve">    713 - Izolácie tepelné</t>
  </si>
  <si>
    <t>D1</t>
  </si>
  <si>
    <t>PRÁCE A DODÁVKY HSV</t>
  </si>
  <si>
    <t>ZEMNE PRÁCE</t>
  </si>
  <si>
    <t>11110-1101</t>
  </si>
  <si>
    <t>Odstránenie travín do 0,1 ha</t>
  </si>
  <si>
    <t>ha</t>
  </si>
  <si>
    <t>11500-1102</t>
  </si>
  <si>
    <t>Prevedenie vody potrubím priemer potrubia DN do 150 mm</t>
  </si>
  <si>
    <t>m</t>
  </si>
  <si>
    <t>11510-1201</t>
  </si>
  <si>
    <t>Čerpanie vody do 10m do 500 l/min</t>
  </si>
  <si>
    <t>hod</t>
  </si>
  <si>
    <t>6</t>
  </si>
  <si>
    <t>11510-1301</t>
  </si>
  <si>
    <t>Pohotovosť čerpacej súpravy do 10m do 500 l/min</t>
  </si>
  <si>
    <t>deň</t>
  </si>
  <si>
    <t>8</t>
  </si>
  <si>
    <t>12110-1101</t>
  </si>
  <si>
    <t>Odstránenie ornice s premiestnením do 50 m</t>
  </si>
  <si>
    <t>m3</t>
  </si>
  <si>
    <t>10</t>
  </si>
  <si>
    <t>13120-1102</t>
  </si>
  <si>
    <t>Hĺbenie jám nezapaž. v horn. tr. 3 nad 100 do 1 000 m3</t>
  </si>
  <si>
    <t>12</t>
  </si>
  <si>
    <t>7</t>
  </si>
  <si>
    <t>13120-1109</t>
  </si>
  <si>
    <t>Príplatok za lepivosť v horn. tr. 3</t>
  </si>
  <si>
    <t>14</t>
  </si>
  <si>
    <t>16270-1105</t>
  </si>
  <si>
    <t>Vodorovné premiestnenie výkopu do 10000 m horn. tr. 1-4</t>
  </si>
  <si>
    <t>16</t>
  </si>
  <si>
    <t>9</t>
  </si>
  <si>
    <t>16710-1102</t>
  </si>
  <si>
    <t>Nakladanie výkopku nad 100 m3 v horn. tr. 1-4</t>
  </si>
  <si>
    <t>18</t>
  </si>
  <si>
    <t>16710-11R1</t>
  </si>
  <si>
    <t>Poplatok za skládku</t>
  </si>
  <si>
    <t>11</t>
  </si>
  <si>
    <t>17120-1201</t>
  </si>
  <si>
    <t>Uloženie sypaniny na skládku</t>
  </si>
  <si>
    <t>22</t>
  </si>
  <si>
    <t>17410-1002</t>
  </si>
  <si>
    <t>Zásyp zhutnený jám, šachiet, rýh, zárezov alebo okolo objektov nad 100 do 1000m3</t>
  </si>
  <si>
    <t>24</t>
  </si>
  <si>
    <t>ZVISLÉ A KOMPLETNÉ KONŠTRUKCIE</t>
  </si>
  <si>
    <t>13</t>
  </si>
  <si>
    <t>38032-6243</t>
  </si>
  <si>
    <t>Kompl. konštr. ČOV, nádrží, vodojemov, kanálov zo ŽB vodost. tr. C 30/37 XF 3 hr. nad 300 mm</t>
  </si>
  <si>
    <t>26</t>
  </si>
  <si>
    <t>27331-3511</t>
  </si>
  <si>
    <t>Základové dosky z betónu prostého tr. C12/15</t>
  </si>
  <si>
    <t>28</t>
  </si>
  <si>
    <t>15</t>
  </si>
  <si>
    <t>38035-6241</t>
  </si>
  <si>
    <t>Debnenie komplet. konšt. neomietaných plôch rovinných z bet. vodost., zhotovenie</t>
  </si>
  <si>
    <t>m2</t>
  </si>
  <si>
    <t>30</t>
  </si>
  <si>
    <t>38035-6242</t>
  </si>
  <si>
    <t>Debnenie komplet. konšt. neomietaných plôch rovinných z bet. vodost., odstránenie</t>
  </si>
  <si>
    <t>32</t>
  </si>
  <si>
    <t>17</t>
  </si>
  <si>
    <t>27335-1215</t>
  </si>
  <si>
    <t>Debnenie základových dosiek zhotovenie</t>
  </si>
  <si>
    <t>34</t>
  </si>
  <si>
    <t>27335-1216</t>
  </si>
  <si>
    <t>Debnenie základových dosiek odstránenie</t>
  </si>
  <si>
    <t>36</t>
  </si>
  <si>
    <t>19</t>
  </si>
  <si>
    <t>38036-1006</t>
  </si>
  <si>
    <t>Výstuž kompletných konštrukcií z ocele 10 505</t>
  </si>
  <si>
    <t>t</t>
  </si>
  <si>
    <t>38</t>
  </si>
  <si>
    <t>ÚPRAVY POVRCHOV, PODLAHY, VÝPLNE</t>
  </si>
  <si>
    <t>62246-6155</t>
  </si>
  <si>
    <t>Vonk. vápenná tenkovrstvá omietka stien</t>
  </si>
  <si>
    <t>40</t>
  </si>
  <si>
    <t>21</t>
  </si>
  <si>
    <t>63131-5611</t>
  </si>
  <si>
    <t>Mazanina z betónu prostého tr. C16/20 hr. 12-24 cm</t>
  </si>
  <si>
    <t>42</t>
  </si>
  <si>
    <t>63131-9175</t>
  </si>
  <si>
    <t>Prípl. za stiahnutie povrchu mazaniny pred vlož. výstuže hr. do 24 cm</t>
  </si>
  <si>
    <t>44</t>
  </si>
  <si>
    <t>23</t>
  </si>
  <si>
    <t>63136-2021</t>
  </si>
  <si>
    <t>Výstuž betónových mazanín zo zvarovaných sietí Kari</t>
  </si>
  <si>
    <t>46</t>
  </si>
  <si>
    <t>63157-1013</t>
  </si>
  <si>
    <t>Násyp zo štrkopiesku 0-32 spevňujúceho - zhutnený</t>
  </si>
  <si>
    <t>48</t>
  </si>
  <si>
    <t>25</t>
  </si>
  <si>
    <t>63292-1413</t>
  </si>
  <si>
    <t>50</t>
  </si>
  <si>
    <t>NÁSYPY, PODKLADY, DLAŽBY, OBKLADY</t>
  </si>
  <si>
    <t>78385-0586</t>
  </si>
  <si>
    <t>Epoxidový náter 3x riedit. vodou K podláh s maskami</t>
  </si>
  <si>
    <t>52</t>
  </si>
  <si>
    <t>OSTATNÉ KONŠTRUKCIE A PRÁCE</t>
  </si>
  <si>
    <t>27</t>
  </si>
  <si>
    <t>95394-21R1</t>
  </si>
  <si>
    <t>Osadenie a dodávka ochranných uholníkov L 80 do betónu</t>
  </si>
  <si>
    <t>54</t>
  </si>
  <si>
    <t>99814-2251</t>
  </si>
  <si>
    <t>Presun hmôt nádrže a zásobníky monolit. v. do 25 m</t>
  </si>
  <si>
    <t>56</t>
  </si>
  <si>
    <t>D2</t>
  </si>
  <si>
    <t>PRÁCE A DODÁVKY PSV</t>
  </si>
  <si>
    <t>711</t>
  </si>
  <si>
    <t>Izolácie proti vode a vlhkosti</t>
  </si>
  <si>
    <t>29</t>
  </si>
  <si>
    <t>711.4-31Ra</t>
  </si>
  <si>
    <t>58</t>
  </si>
  <si>
    <t>71141-2113</t>
  </si>
  <si>
    <t>60</t>
  </si>
  <si>
    <t>31</t>
  </si>
  <si>
    <t>71146-2103</t>
  </si>
  <si>
    <t>Zhotovenie izolácie tlakovej prilepením fólie na celej ploche zvislá</t>
  </si>
  <si>
    <t>62</t>
  </si>
  <si>
    <t>M</t>
  </si>
  <si>
    <t>272 4321R1</t>
  </si>
  <si>
    <t>Nopová fólia</t>
  </si>
  <si>
    <t>64</t>
  </si>
  <si>
    <t>33</t>
  </si>
  <si>
    <t>99871-1201</t>
  </si>
  <si>
    <t>Presun hmôt pre izolácie proti vode v objektoch výšky do 6 m</t>
  </si>
  <si>
    <t>%</t>
  </si>
  <si>
    <t>66</t>
  </si>
  <si>
    <t>713</t>
  </si>
  <si>
    <t>Izolácie tepelné</t>
  </si>
  <si>
    <t>71313-1145</t>
  </si>
  <si>
    <t>Montáž tep. izol. stien a základov lepením bodovo rohoží, pásov dielcov, dosiek</t>
  </si>
  <si>
    <t>68</t>
  </si>
  <si>
    <t>35</t>
  </si>
  <si>
    <t>283 1P0187</t>
  </si>
  <si>
    <t>70</t>
  </si>
  <si>
    <t>99871-3201</t>
  </si>
  <si>
    <t>Presun hmôt pre izolácie tepelné v objektoch výšky do 6 m</t>
  </si>
  <si>
    <t>72</t>
  </si>
  <si>
    <t>3 - SO 03 Oplotenie</t>
  </si>
  <si>
    <t xml:space="preserve">    2 - ZÁKLADY</t>
  </si>
  <si>
    <t xml:space="preserve">    767 - Konštrukcie doplnk. kovové stavebné</t>
  </si>
  <si>
    <t>13110-4113</t>
  </si>
  <si>
    <t>Hĺbenie šachiet pre stĺpiky</t>
  </si>
  <si>
    <t>16710-1101</t>
  </si>
  <si>
    <t>Nakladanie výkopku do 100 m3 v horn. tr. 1-4</t>
  </si>
  <si>
    <t>ZÁKLADY</t>
  </si>
  <si>
    <t>27531-1116</t>
  </si>
  <si>
    <t>Základové pätky z betónu prostého tr. C 16/20, s vynechaním otvoru pre kotvenie stĺpikov</t>
  </si>
  <si>
    <t>63157-1003</t>
  </si>
  <si>
    <t>Násyp zo štrkopiesku 0-32 spevňujúceho</t>
  </si>
  <si>
    <t>95394-3126</t>
  </si>
  <si>
    <t>Osadenie oceľ. stĺpikov do vynechaných otvorov so zabetónovaním</t>
  </si>
  <si>
    <t>kus</t>
  </si>
  <si>
    <t>313 2A04R1</t>
  </si>
  <si>
    <t>Stĺpiky a vzpery  poplastované dĺ. 2500 mm</t>
  </si>
  <si>
    <t>767</t>
  </si>
  <si>
    <t>Konštrukcie doplnk. kovové stavebné</t>
  </si>
  <si>
    <t>76791-1130</t>
  </si>
  <si>
    <t>Montáž oplotenia, pletivom, výšky do 2,0 m</t>
  </si>
  <si>
    <t>313 275040</t>
  </si>
  <si>
    <t>Pletivo drôt. poplast. 4-hranné oko 50mm, priem. drôtu 2,2mm, výška 200 cm</t>
  </si>
  <si>
    <t>76791-4830</t>
  </si>
  <si>
    <t>Demontáž oplotenia rámového výšky do 2 m</t>
  </si>
  <si>
    <t>99876-7201</t>
  </si>
  <si>
    <t>Presun hmôt pre kovové stav. doplnk. konštr. v objektoch výšky do 6 m</t>
  </si>
  <si>
    <t>4 - SO 04 Prepojovacie potrubie</t>
  </si>
  <si>
    <t>HSV - Práce a dodávky HSV</t>
  </si>
  <si>
    <t xml:space="preserve">    1 - Zemné práce</t>
  </si>
  <si>
    <t xml:space="preserve">    4 - Vodorovné konštrukcie</t>
  </si>
  <si>
    <t xml:space="preserve">    8 - Rúrové vedenie</t>
  </si>
  <si>
    <t xml:space="preserve">    99 - Presun hmôt HSV</t>
  </si>
  <si>
    <t>HSV</t>
  </si>
  <si>
    <t>Práce a dodávky HSV</t>
  </si>
  <si>
    <t>Zemné práce</t>
  </si>
  <si>
    <t>132201201</t>
  </si>
  <si>
    <t>Hĺbenie rýh šírka do 2 m v horn. tr. 3 do 100 m3</t>
  </si>
  <si>
    <t>132201209</t>
  </si>
  <si>
    <t>Príplatok za lepivosť horniny tr.3</t>
  </si>
  <si>
    <t>151101101</t>
  </si>
  <si>
    <t>Zhotovenie paženia rýh pre podz. vedenie príložné hl. do 2 m</t>
  </si>
  <si>
    <t>151101111</t>
  </si>
  <si>
    <t>Odstránenie paženia rýh pre podz. vedenie príložné hl. do 2 m</t>
  </si>
  <si>
    <t>161101501</t>
  </si>
  <si>
    <t>Zvislé premiestnenie výkopu horn. tr. 1-4 do 2,5 m</t>
  </si>
  <si>
    <t>162501105</t>
  </si>
  <si>
    <t>Vodorovné premiestnenie výkopu do 5000 m horn. tr. 1-4</t>
  </si>
  <si>
    <t>174101001</t>
  </si>
  <si>
    <t>Zásyp zhutnený jám, rýh, šachiet alebo okolo objektu</t>
  </si>
  <si>
    <t>Vodorovné konštrukcie</t>
  </si>
  <si>
    <t>451572111</t>
  </si>
  <si>
    <t>Lôžko pod potrubie, stoky v otv. výk. z kam. drob. ťaženého</t>
  </si>
  <si>
    <t>Rúrové vedenie</t>
  </si>
  <si>
    <t>871241120</t>
  </si>
  <si>
    <t>Montáž potrubia z tlakových rúrok polyetylénových d 75</t>
  </si>
  <si>
    <t>871351022</t>
  </si>
  <si>
    <t>Montáž potrubia z kanalizačných rúr z PVC v otvorenom výkope do 20%  DN 200, tesnenie gum. krúžkami</t>
  </si>
  <si>
    <t>273224100</t>
  </si>
  <si>
    <t>286120001700R</t>
  </si>
  <si>
    <t>Rúrka PVC kanalizačná hrdlová 200x4,9x5000</t>
  </si>
  <si>
    <t>286130031100R</t>
  </si>
  <si>
    <t>Potrubie vodovodné HDPE - 75x4,5x12000 + izolácia</t>
  </si>
  <si>
    <t>877354104</t>
  </si>
  <si>
    <t>Montáž presuviek na potrubie z kanalizačných rúr z PVC v otvorenom výkope DN 200</t>
  </si>
  <si>
    <t>286508440</t>
  </si>
  <si>
    <t>Presuvka kanalizačná PVC - šachtová d 200mm</t>
  </si>
  <si>
    <t>892351000</t>
  </si>
  <si>
    <t>Skúška tesnosti kanalizačného potrubia DN do 200 vodou</t>
  </si>
  <si>
    <t>892241111</t>
  </si>
  <si>
    <t>Tlaková skúška vodovodného potrubia DN do 80</t>
  </si>
  <si>
    <t>892372111</t>
  </si>
  <si>
    <t>Zabezpečenie koncov vodovodného potrubia DN do 300</t>
  </si>
  <si>
    <t>99</t>
  </si>
  <si>
    <t>Presun hmôt HSV</t>
  </si>
  <si>
    <t>998276101R</t>
  </si>
  <si>
    <t>Presun hmôt pre potrubie z rúr plast. a sklolam. v otv. výk.</t>
  </si>
  <si>
    <t>5 - SO 05 Ručne stierané hrablice</t>
  </si>
  <si>
    <t>17410-1001</t>
  </si>
  <si>
    <t>Zásyp zhutnený jám, šachiet, rýh, zárezov alebo okolo objektov do 100m3</t>
  </si>
  <si>
    <t>27033-30R1</t>
  </si>
  <si>
    <t>Zriadenie otvorov a prestupov pre technológiu</t>
  </si>
  <si>
    <t>27151-1121</t>
  </si>
  <si>
    <t>Násyp pod základové konštrukcie so zhutnením zo štrkopiesku fr.0-32 mm</t>
  </si>
  <si>
    <t>27336-1921</t>
  </si>
  <si>
    <t>Výstuž základových dosiek zo zvarovaných sietí ťahaných</t>
  </si>
  <si>
    <t>31127-2201</t>
  </si>
  <si>
    <t>31136-1821</t>
  </si>
  <si>
    <t>Výstuž nadzákladových múrov nosných BSt 500 (10505) - betónové tvárnice</t>
  </si>
  <si>
    <t>62246-6151</t>
  </si>
  <si>
    <t>Omietka vonk. vápenná tenkovrstvá</t>
  </si>
  <si>
    <t>Názov stavby</t>
  </si>
  <si>
    <t>JKSO</t>
  </si>
  <si>
    <t>Názov objektu</t>
  </si>
  <si>
    <t>Prevádzkové súbory</t>
  </si>
  <si>
    <t>EČO</t>
  </si>
  <si>
    <t xml:space="preserve">   </t>
  </si>
  <si>
    <t>Miesto</t>
  </si>
  <si>
    <t>IČO</t>
  </si>
  <si>
    <t>IČ DPH</t>
  </si>
  <si>
    <t>Rozpočet číslo</t>
  </si>
  <si>
    <t>Spracoval</t>
  </si>
  <si>
    <t>Dňa</t>
  </si>
  <si>
    <t xml:space="preserve">                Merné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</si>
  <si>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</si>
  <si>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</si>
  <si>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</si>
  <si>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</si>
  <si>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</si>
  <si>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</si>
  <si>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 Rozpočtové náklady v</t>
  </si>
  <si>
    <t>A</t>
  </si>
  <si>
    <t>Základné rozp. náklady</t>
  </si>
  <si>
    <t>B</t>
  </si>
  <si>
    <t>Doplnkové náklady</t>
  </si>
  <si>
    <t>C</t>
  </si>
  <si>
    <t>Vedľajšie rozpočtové náklady</t>
  </si>
  <si>
    <t>Dodávky</t>
  </si>
  <si>
    <t>Práca nadčas</t>
  </si>
  <si>
    <t xml:space="preserve">Zariad. staveniska   </t>
  </si>
  <si>
    <t>Montáž</t>
  </si>
  <si>
    <t>Bez pevnej podl.</t>
  </si>
  <si>
    <t xml:space="preserve">Mimostav. doprava   </t>
  </si>
  <si>
    <t>PSV</t>
  </si>
  <si>
    <t>Kultúrna pamiatka</t>
  </si>
  <si>
    <t xml:space="preserve">Územné vplyvy   </t>
  </si>
  <si>
    <t xml:space="preserve">Prevádzkové vplyvy   </t>
  </si>
  <si>
    <t>"M"</t>
  </si>
  <si>
    <t>VRN z rozpočtu</t>
  </si>
  <si>
    <t>ZRN (r. 1-6)</t>
  </si>
  <si>
    <t>DN (r. 8-11)</t>
  </si>
  <si>
    <t>VRN (r. 13-18)</t>
  </si>
  <si>
    <t>HZS</t>
  </si>
  <si>
    <t>Kompl. činnosť</t>
  </si>
  <si>
    <t>Ostatné náklady</t>
  </si>
  <si>
    <t>Celkové náklady</t>
  </si>
  <si>
    <t>Súčet 7, 12, 19-22</t>
  </si>
  <si>
    <t>Dátum a podpis</t>
  </si>
  <si>
    <t>% z</t>
  </si>
  <si>
    <t>Cena s DPH (r. 23-24)</t>
  </si>
  <si>
    <t>E</t>
  </si>
  <si>
    <t>Prípočty a odpočty</t>
  </si>
  <si>
    <t>Dodávky objednávateľa</t>
  </si>
  <si>
    <t>Kĺzavá doložka</t>
  </si>
  <si>
    <t>Zvýhodnenie + -</t>
  </si>
  <si>
    <t>Miesto stavby:</t>
  </si>
  <si>
    <t>Odorín</t>
  </si>
  <si>
    <t>Časť:</t>
  </si>
  <si>
    <t xml:space="preserve">Preváddzkové súbory </t>
  </si>
  <si>
    <t>Investor:</t>
  </si>
  <si>
    <t>obec Odorín, Odorín 266, 053 22 Odorín</t>
  </si>
  <si>
    <t>EKOSERVIS SLOVENSKO s.r.o. , Stredná 126, 059 91 Veľký Slavkov</t>
  </si>
  <si>
    <t>Č.pol.</t>
  </si>
  <si>
    <t>Skrátený názov položky /etapy/</t>
  </si>
  <si>
    <t>Mer.Jed.</t>
  </si>
  <si>
    <t>Jednotk. Cena v € bez DPH</t>
  </si>
  <si>
    <t>Celkom v €                         bez DPH</t>
  </si>
  <si>
    <t xml:space="preserve">PS 01 Čerpacia stanica, mechanické predčistenie a rozdeľovací objekt </t>
  </si>
  <si>
    <t>HRCS</t>
  </si>
  <si>
    <r>
      <t>Hrubé ručne stierané hrablice 45</t>
    </r>
    <r>
      <rPr>
        <sz val="8"/>
        <rFont val="Calibri"/>
        <family val="2"/>
        <charset val="238"/>
      </rPr>
      <t>°, medzera 30 mm</t>
    </r>
  </si>
  <si>
    <t>PP nádrž 2900x400x2150 mm + prekrytie</t>
  </si>
  <si>
    <t>MFS</t>
  </si>
  <si>
    <t>Jemne strojne stierané hrablice Qmax=10l/s, 0,3kW/400V</t>
  </si>
  <si>
    <t>Kontajner na zhrabky 120 l</t>
  </si>
  <si>
    <t>P1a,b</t>
  </si>
  <si>
    <t>Čerpadlo surovej vody Q=6,78 l/s, H=8,46m, p=1,8kW/400V</t>
  </si>
  <si>
    <t>Spúšťacie tyče na čerpadlá-nerez</t>
  </si>
  <si>
    <t>Hydrostatická sonda</t>
  </si>
  <si>
    <t>Plavákový spínač</t>
  </si>
  <si>
    <t>Konzola na vyťahovanie čerpadla s ručným navijákom</t>
  </si>
  <si>
    <t>DO1</t>
  </si>
  <si>
    <t>Rozdeľovací objekt 1,2 x 0,8 x 0,5 m - materiál PP</t>
  </si>
  <si>
    <t>Konzoly pre rozdeľovací objekt</t>
  </si>
  <si>
    <t>kg</t>
  </si>
  <si>
    <t>Rebrík k DO1</t>
  </si>
  <si>
    <t>Prepojovacie potrubia:</t>
  </si>
  <si>
    <t>Lemový nákružok PP d75</t>
  </si>
  <si>
    <t>Príruba PP DN 65</t>
  </si>
  <si>
    <t>Potrubie PP  DN 65</t>
  </si>
  <si>
    <r>
      <t>Koleno PP d75/ 90</t>
    </r>
    <r>
      <rPr>
        <sz val="8"/>
        <rFont val="Calibri"/>
        <family val="2"/>
        <charset val="238"/>
      </rPr>
      <t>°</t>
    </r>
  </si>
  <si>
    <t>PVC potrubie DN 200</t>
  </si>
  <si>
    <r>
      <t>PVC koleno DN 200/ 87</t>
    </r>
    <r>
      <rPr>
        <sz val="8"/>
        <rFont val="Arial"/>
        <family val="2"/>
        <charset val="238"/>
      </rPr>
      <t>°</t>
    </r>
  </si>
  <si>
    <t>PVC presuvka DN 200</t>
  </si>
  <si>
    <t>Konzoly spojovací a kotviací materiál</t>
  </si>
  <si>
    <t xml:space="preserve">Naplnenie a vyprázdnenie nádrže pre účely vymývacie (preplachovacie) </t>
  </si>
  <si>
    <t>Spolu</t>
  </si>
  <si>
    <t>PS 02 Biologické čistenie</t>
  </si>
  <si>
    <t>Polykarbonátová stena separácie hr. 40 mm</t>
  </si>
  <si>
    <t>Konštrukcia pre osadenie steny separácie z nehrdzavejúcej ocele AISI</t>
  </si>
  <si>
    <t>Odtokový žľab vyčistených vôd dl. 2500 mm</t>
  </si>
  <si>
    <t>Plávajúce nečistoty</t>
  </si>
  <si>
    <t>Ofuk hladiny</t>
  </si>
  <si>
    <t>Mamutkové čerpadlá DN 160 mm</t>
  </si>
  <si>
    <t>Zahusťovač kalu</t>
  </si>
  <si>
    <t>M2</t>
  </si>
  <si>
    <r>
      <t xml:space="preserve">Ponorné miešadlo v DNT  </t>
    </r>
    <r>
      <rPr>
        <sz val="8"/>
        <rFont val="Arial"/>
        <family val="2"/>
        <charset val="238"/>
      </rPr>
      <t>Ø 225m</t>
    </r>
    <r>
      <rPr>
        <sz val="8"/>
        <rFont val="Arial CE"/>
        <family val="2"/>
        <charset val="238"/>
      </rPr>
      <t>m, 1400 rpm,   1,2 kW/400V</t>
    </r>
  </si>
  <si>
    <t>Konzola na vyťahovanie miešadla  s ručným navijákom</t>
  </si>
  <si>
    <t>Prítokové potrubie aktivačnej zmesi  DN 300 - dl. 6 m</t>
  </si>
  <si>
    <t>Oceľové konštrukcie, lavička cez separáciu</t>
  </si>
  <si>
    <t>Oceľové konštrukcie, schodisko</t>
  </si>
  <si>
    <t>PS 03 Dúchadla a rozvod vzduchu</t>
  </si>
  <si>
    <t>B2</t>
  </si>
  <si>
    <t>Dúchadlo NTF2 / DNT2  Q= 171 m3/h, p=50kPa, p=5,5 kW/400V</t>
  </si>
  <si>
    <t>B3</t>
  </si>
  <si>
    <t>Dúchadlo mamutiek SEP2  Q= 67 m3/h, p=40kPa, p=1,5 kW/400V</t>
  </si>
  <si>
    <t>B4</t>
  </si>
  <si>
    <t>Dúchadlo SWPS  Q= 50 m3/h, p=45k Pa, p=1,5 kW/400V</t>
  </si>
  <si>
    <t>B5</t>
  </si>
  <si>
    <t>Dúchadlo  STL  Q= 65m3/h, p=45kPa, p=1,5 kW/400V</t>
  </si>
  <si>
    <t xml:space="preserve">Konštrukcia pre dúchadlo B1  </t>
  </si>
  <si>
    <t>Prevzdušňovasí systém ESA 90 v aktivačnej nádrži NTF2 / DNT2</t>
  </si>
  <si>
    <t>Potrubné zvody prevzdušňovasieho systému ESA 90 v aktivačnej nádrži NTF2 / DNT2</t>
  </si>
  <si>
    <t>Prevzdušňovasí systém ESA 90 v nádrži zvážaných žumpových vôd SWPS</t>
  </si>
  <si>
    <t>Potrubné zvody prevzdušňovasieho systému ESA 90 v nádrži zvážaných žumpových vôd</t>
  </si>
  <si>
    <t>Prevzdušňovasí systém ESA 90 v kalojeme</t>
  </si>
  <si>
    <t>Potrubné zvody prevzdušňovasieho systému ESA 90 v kalojeme</t>
  </si>
  <si>
    <t>Výmena membrán na prevzdušňovacom systéme  existujúcej linky</t>
  </si>
  <si>
    <t>Potrubie nerez DN 100</t>
  </si>
  <si>
    <r>
      <t>Koleno nerez DN 100/90</t>
    </r>
    <r>
      <rPr>
        <sz val="8"/>
        <rFont val="Arial"/>
        <family val="2"/>
        <charset val="238"/>
      </rPr>
      <t>°</t>
    </r>
  </si>
  <si>
    <t>T-kus nerez DN 100</t>
  </si>
  <si>
    <t>Klenuté dno  nerez DN 100</t>
  </si>
  <si>
    <t>Potrubie   nerez DN50</t>
  </si>
  <si>
    <r>
      <t>Koleno nerez DN 50/90</t>
    </r>
    <r>
      <rPr>
        <sz val="8"/>
        <rFont val="Arial"/>
        <family val="2"/>
        <charset val="238"/>
      </rPr>
      <t>°</t>
    </r>
  </si>
  <si>
    <t>Klenuté dno  nerez DN 50</t>
  </si>
  <si>
    <t>Návarok nerez 6/4"</t>
  </si>
  <si>
    <t>Návarok nerez 1"</t>
  </si>
  <si>
    <t>Potrubie PP  DN 50</t>
  </si>
  <si>
    <r>
      <t>Koleno PP d63/ 90</t>
    </r>
    <r>
      <rPr>
        <sz val="8"/>
        <rFont val="Calibri"/>
        <family val="2"/>
        <charset val="238"/>
      </rPr>
      <t>°</t>
    </r>
  </si>
  <si>
    <t>T-kus PP d63/63/63</t>
  </si>
  <si>
    <t>T-kus redukovaný PP d63/32/63</t>
  </si>
  <si>
    <t>Prepojenie hlavného rozvodu vzduchu nerez  DN 65 v pôvodnej linke vrátane tvaroviek</t>
  </si>
  <si>
    <t>Konzoly, kotviaci, spojovací, pomocný materiál</t>
  </si>
  <si>
    <t>PS 04 Kalové hospodárstvo a mechanické odvodňovanie kalu</t>
  </si>
  <si>
    <t>P2</t>
  </si>
  <si>
    <t>Čerpadlo prebytočného kalu  SDT   Q= 3,27 l/s, H=3,57 m, p=1,3 kW 400V/50 Hz</t>
  </si>
  <si>
    <t>P3</t>
  </si>
  <si>
    <t>Čerpadlo prebytočného kalu  na odvodnenie s FM   Q= 2-5 m3/h, H=4,0 m, p=1,5 kW 400V/50 Hz</t>
  </si>
  <si>
    <t>Otvor pre čerpadlo v stropnej doske 650x650mm  + poklop</t>
  </si>
  <si>
    <t>P4</t>
  </si>
  <si>
    <t>Čerpadlo kalovej vody  Q= 3,1 l/s, H=2,0 m, p=0,5 kW 230V/50 Hz</t>
  </si>
  <si>
    <t>LD</t>
  </si>
  <si>
    <t>Lamelový dehydrátor  Q= 3,0 m3/h, p= 0,2 kW, 400V/50 Hz</t>
  </si>
  <si>
    <t>Podstavec pod dehydrátor</t>
  </si>
  <si>
    <t>CHM</t>
  </si>
  <si>
    <t>Chemické hospodárstvo flokulantu s miešadlom , V= 0,25 m3, p= 1,0 kW, 400V/ 50 Hz</t>
  </si>
  <si>
    <t>Dávkovacie čerpadlo flokulantu   Q= 5,0 l/h, p= 0,037 kW, 230V/50 Hz</t>
  </si>
  <si>
    <t>SC1</t>
  </si>
  <si>
    <t>Závitový dopravník zhrabkov Q= 0,5-1,0 m3/h, 1,5 kW/400V</t>
  </si>
  <si>
    <t>Kontajner 1100 l</t>
  </si>
  <si>
    <t>Ukľudňujúci válec DN 300/1850 mm</t>
  </si>
  <si>
    <t>Výtlak z P2-STL</t>
  </si>
  <si>
    <t>Výtlak z P3-LD</t>
  </si>
  <si>
    <t>Lemový nákružok PP d63</t>
  </si>
  <si>
    <t>Príruba PP DN 50</t>
  </si>
  <si>
    <t>PP  potrubie d63</t>
  </si>
  <si>
    <r>
      <t>PP  koleno d63/90</t>
    </r>
    <r>
      <rPr>
        <sz val="8"/>
        <rFont val="Arial"/>
        <family val="2"/>
        <charset val="238"/>
      </rPr>
      <t>°</t>
    </r>
  </si>
  <si>
    <r>
      <t>PP  koleno d63/45</t>
    </r>
    <r>
      <rPr>
        <sz val="8"/>
        <rFont val="Arial"/>
        <family val="2"/>
        <charset val="238"/>
      </rPr>
      <t>°</t>
    </r>
  </si>
  <si>
    <t>Výtlak z P4-PS</t>
  </si>
  <si>
    <t>PP  unispojka  d32/1-1/4" ZV</t>
  </si>
  <si>
    <t>PP  potrubie d32</t>
  </si>
  <si>
    <r>
      <t>PP  koleno d32/90</t>
    </r>
    <r>
      <rPr>
        <sz val="8"/>
        <rFont val="Arial"/>
        <family val="2"/>
        <charset val="238"/>
      </rPr>
      <t>°</t>
    </r>
  </si>
  <si>
    <t>Flexibilná hadica DN 32 + SK pasky</t>
  </si>
  <si>
    <t>Prepad a kalová voda z LD</t>
  </si>
  <si>
    <t>PVC potrubie DN 100</t>
  </si>
  <si>
    <r>
      <t>PVC koleno DN 100/ 87</t>
    </r>
    <r>
      <rPr>
        <sz val="8"/>
        <rFont val="Arial"/>
        <family val="2"/>
        <charset val="238"/>
      </rPr>
      <t>°</t>
    </r>
  </si>
  <si>
    <r>
      <t>PVC koleno DN 100/ 45</t>
    </r>
    <r>
      <rPr>
        <sz val="8"/>
        <rFont val="Arial"/>
        <family val="2"/>
        <charset val="238"/>
      </rPr>
      <t>°</t>
    </r>
  </si>
  <si>
    <t>PVC presuvka DN 100</t>
  </si>
  <si>
    <t xml:space="preserve">Úprava mamutiek PP DN 65 v pôvodnej linke </t>
  </si>
  <si>
    <t>Potrubie oplachovej vody</t>
  </si>
  <si>
    <t>PS 05 Meranie a regulácia</t>
  </si>
  <si>
    <t>Elektrorozvádzač</t>
  </si>
  <si>
    <t>Kabeláž</t>
  </si>
  <si>
    <t>Revízia</t>
  </si>
  <si>
    <t>PS 06 Automatická stanica zvážaných žumpových vôd</t>
  </si>
  <si>
    <t>P5</t>
  </si>
  <si>
    <t>Čerpadlo žumpových vôd   Q= 3,06 l/s, H=10,4 m, p=1,3 kW 400V/50 Hz</t>
  </si>
  <si>
    <t>SWIS</t>
  </si>
  <si>
    <t>Prijímacia stanica zvozu žumpových vôd p=0,75 kW 230V/50 Hz</t>
  </si>
  <si>
    <t>SWMP</t>
  </si>
  <si>
    <t>Mechanické predčistenie žumpových vôd Q= 10,0 l/s,  p=0,75 kW 400V/50 Hz</t>
  </si>
  <si>
    <t>Redukcia PP d63/d75</t>
  </si>
  <si>
    <t>Prepoj SWIS-SWMP</t>
  </si>
  <si>
    <t>PVC potrubie DN 160</t>
  </si>
  <si>
    <r>
      <t>PVC koleno DN 160/ 87</t>
    </r>
    <r>
      <rPr>
        <sz val="8"/>
        <rFont val="Arial"/>
        <family val="2"/>
        <charset val="238"/>
      </rPr>
      <t>°</t>
    </r>
  </si>
  <si>
    <t>PVC presuvka DN 160</t>
  </si>
  <si>
    <t>Montáž na stavbe</t>
  </si>
  <si>
    <t>h</t>
  </si>
  <si>
    <t>Doprava</t>
  </si>
  <si>
    <t>kpl</t>
  </si>
  <si>
    <t>Uvedenie do prevádzky</t>
  </si>
  <si>
    <t>Zaškolenie obsluhy</t>
  </si>
  <si>
    <t>Prevádkový poriadok</t>
  </si>
  <si>
    <t>CELKOM</t>
  </si>
  <si>
    <t>Rekapitulácia objektov stavby</t>
  </si>
  <si>
    <t>Obec Odorín, Odorín 266, 053 22</t>
  </si>
  <si>
    <t>Spracoval:</t>
  </si>
  <si>
    <t>SO</t>
  </si>
  <si>
    <t>Časť</t>
  </si>
  <si>
    <t>SO 01</t>
  </si>
  <si>
    <t>Zameranie jestvujúceho stavu</t>
  </si>
  <si>
    <t>SO 02</t>
  </si>
  <si>
    <t>Vonkajšia nádrž</t>
  </si>
  <si>
    <t>SO 03</t>
  </si>
  <si>
    <t>Oplotenie</t>
  </si>
  <si>
    <t>SO 04</t>
  </si>
  <si>
    <t>Prepojovacie potrubia</t>
  </si>
  <si>
    <t>SO 05</t>
  </si>
  <si>
    <t>Ručne stierané hrablice</t>
  </si>
  <si>
    <t>Celkové náklady SO spolu ( bez DPH )</t>
  </si>
  <si>
    <t>PS</t>
  </si>
  <si>
    <t xml:space="preserve">PS 01 </t>
  </si>
  <si>
    <t>Čerpacia stanica, mechanické predčistenie a rozdeľovací objekt</t>
  </si>
  <si>
    <t>PS 02</t>
  </si>
  <si>
    <t xml:space="preserve">Biologické čistenie </t>
  </si>
  <si>
    <t>PS 03</t>
  </si>
  <si>
    <t>Dúchadlá a rozvod vzduchu</t>
  </si>
  <si>
    <t>PS 04</t>
  </si>
  <si>
    <t>Kalové hospodárstvo a mechanické odvodnenie kalu</t>
  </si>
  <si>
    <t>PS 05</t>
  </si>
  <si>
    <t>Meranie a regulácia</t>
  </si>
  <si>
    <t>PS 06</t>
  </si>
  <si>
    <t>Automaticka stanica zvážaných žumpových vôd</t>
  </si>
  <si>
    <t>Celkové náklady PS  spolu ( bez DPH )</t>
  </si>
  <si>
    <t>Celkové náklady  spolu bez DPH</t>
  </si>
  <si>
    <t>DPH 20 %</t>
  </si>
  <si>
    <t xml:space="preserve">Celkové náklady spolu    s DPH </t>
  </si>
  <si>
    <t>CELKOVÝ KRYCÍ LIST</t>
  </si>
  <si>
    <t>31.10.2022</t>
  </si>
  <si>
    <t>F</t>
  </si>
  <si>
    <t xml:space="preserve">Dodávka a montáž hydroizolačnej fólie na izoláciu spodných stavieb proti zemnej vlhkosti, tlakovej vode a radónu </t>
  </si>
  <si>
    <t xml:space="preserve">Extrudovaný Polystyrén hr.100mm,600x1250mm, </t>
  </si>
  <si>
    <t>Zhotovenie izolácie  náterom na impregnáciu betónových častí na ploche vodorovnej a zvislej</t>
  </si>
  <si>
    <t>Murivo nosné z betónových tvárnic hr. 200mm s výplňou C16/20</t>
  </si>
  <si>
    <t>Krúžok gumový tesniaci priemeru 200 mm , 270x200x3</t>
  </si>
  <si>
    <t>Dlažba z betónových dlaždíc 500x500x100 mm kladených do pieskoveho lôžka hr.100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</si>
</sst>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0%"/>
    <numFmt numFmtId="165" formatCode="dd\.mm\.yyyy"/>
    <numFmt numFmtId="166" formatCode="#,##0.00000"/>
    <numFmt numFmtId="167" formatCode="#,##0.000"/>
    <numFmt numFmtId="168" formatCode="####;\-####"/>
    <numFmt numFmtId="169" formatCode="0.00%;\-0.00%"/>
    <numFmt numFmtId="170" formatCode="0.000"/>
    <numFmt numFmtId="171" formatCode="[$€-2]\ #,##0.00"/>
    <numFmt numFmtId="172" formatCode="#,##0.00\ &quot;€&quot;"/>
  </numFmts>
  <fonts count="70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8"/>
      <name val="MS Sans Serif"/>
      <family val="2"/>
      <charset val="238"/>
    </font>
    <font>
      <b/>
      <sz val="18"/>
      <color indexed="10"/>
      <name val="Arial CE"/>
      <family val="2"/>
      <charset val="238"/>
    </font>
    <font>
      <sz val="8"/>
      <name val="Arial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 CE"/>
      <family val="2"/>
      <charset val="238"/>
    </font>
    <font>
      <b/>
      <sz val="8"/>
      <name val="MS Sans Serif"/>
      <family val="2"/>
      <charset val="238"/>
    </font>
    <font>
      <b/>
      <sz val="7"/>
      <name val="Arial"/>
      <family val="2"/>
      <charset val="238"/>
    </font>
    <font>
      <sz val="7"/>
      <name val="Arial"/>
      <family val="2"/>
      <charset val="238"/>
    </font>
    <font>
      <sz val="10"/>
      <name val="Arial CE"/>
      <charset val="238"/>
    </font>
    <font>
      <b/>
      <sz val="14"/>
      <color indexed="10"/>
      <name val="Arial CE"/>
      <family val="2"/>
      <charset val="238"/>
    </font>
    <font>
      <b/>
      <sz val="10"/>
      <name val="Arial CE"/>
      <charset val="238"/>
    </font>
    <font>
      <b/>
      <sz val="11"/>
      <color theme="1"/>
      <name val="Arial CE"/>
      <family val="2"/>
      <charset val="238"/>
    </font>
    <font>
      <sz val="8"/>
      <name val="Calibri"/>
      <family val="2"/>
      <charset val="238"/>
    </font>
    <font>
      <b/>
      <sz val="9"/>
      <name val="Arial CE"/>
      <family val="2"/>
      <charset val="238"/>
    </font>
    <font>
      <b/>
      <sz val="12"/>
      <color rgb="FFFF0000"/>
      <name val="Arial CE"/>
      <family val="2"/>
      <charset val="238"/>
    </font>
    <font>
      <sz val="10"/>
      <color rgb="FFFF000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b/>
      <sz val="14"/>
      <name val="Arial Narrow"/>
      <family val="2"/>
      <charset val="238"/>
    </font>
    <font>
      <sz val="8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9"/>
      <name val="Arial Narrow"/>
      <family val="2"/>
      <charset val="238"/>
    </font>
    <font>
      <b/>
      <sz val="8"/>
      <name val="Arial Narrow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0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34" fillId="0" borderId="0" applyNumberFormat="0" applyFill="0" applyBorder="0" applyAlignment="0" applyProtection="0"/>
    <xf numFmtId="0" fontId="35" fillId="0" borderId="0" applyAlignment="0">
      <alignment vertical="top" wrapText="1"/>
      <protection locked="0"/>
    </xf>
    <xf numFmtId="0" fontId="49" fillId="0" borderId="0"/>
    <xf numFmtId="0" fontId="35" fillId="0" borderId="0" applyAlignment="0">
      <alignment vertical="top" wrapText="1"/>
      <protection locked="0"/>
    </xf>
    <xf numFmtId="0" fontId="1" fillId="0" borderId="0"/>
  </cellStyleXfs>
  <cellXfs count="450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5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5" fillId="3" borderId="7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3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5" fillId="4" borderId="6" xfId="0" applyFont="1" applyFill="1" applyBorder="1" applyAlignment="1">
      <alignment horizontal="left" vertical="center"/>
    </xf>
    <xf numFmtId="0" fontId="5" fillId="4" borderId="7" xfId="0" applyFont="1" applyFill="1" applyBorder="1" applyAlignment="1">
      <alignment horizontal="right" vertical="center"/>
    </xf>
    <xf numFmtId="0" fontId="5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4" fontId="22" fillId="0" borderId="0" xfId="0" applyNumberFormat="1" applyFont="1"/>
    <xf numFmtId="166" fontId="30" fillId="0" borderId="12" xfId="0" applyNumberFormat="1" applyFont="1" applyBorder="1"/>
    <xf numFmtId="166" fontId="30" fillId="0" borderId="13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20" xfId="0" applyFont="1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4" fontId="9" fillId="0" borderId="20" xfId="0" applyNumberFormat="1" applyFont="1" applyBorder="1" applyAlignment="1">
      <alignment vertical="center"/>
    </xf>
    <xf numFmtId="0" fontId="9" fillId="0" borderId="0" xfId="0" applyFont="1" applyAlignment="1">
      <alignment horizontal="left"/>
    </xf>
    <xf numFmtId="4" fontId="9" fillId="0" borderId="0" xfId="0" applyNumberFormat="1" applyFont="1"/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35" fillId="5" borderId="23" xfId="2" applyFill="1" applyBorder="1" applyAlignment="1" applyProtection="1">
      <alignment horizontal="left"/>
    </xf>
    <xf numFmtId="0" fontId="35" fillId="5" borderId="24" xfId="2" applyFill="1" applyBorder="1" applyAlignment="1" applyProtection="1">
      <alignment horizontal="left"/>
    </xf>
    <xf numFmtId="0" fontId="35" fillId="5" borderId="25" xfId="2" applyFill="1" applyBorder="1" applyAlignment="1" applyProtection="1">
      <alignment horizontal="left"/>
    </xf>
    <xf numFmtId="0" fontId="35" fillId="5" borderId="26" xfId="2" applyFill="1" applyBorder="1" applyAlignment="1" applyProtection="1">
      <alignment horizontal="left"/>
    </xf>
    <xf numFmtId="0" fontId="35" fillId="5" borderId="0" xfId="2" applyFill="1" applyAlignment="1">
      <alignment horizontal="left" vertical="top"/>
      <protection locked="0"/>
    </xf>
    <xf numFmtId="0" fontId="35" fillId="5" borderId="27" xfId="2" applyFill="1" applyBorder="1" applyAlignment="1" applyProtection="1">
      <alignment horizontal="left"/>
    </xf>
    <xf numFmtId="0" fontId="35" fillId="5" borderId="0" xfId="2" applyFill="1" applyAlignment="1" applyProtection="1">
      <alignment horizontal="left"/>
    </xf>
    <xf numFmtId="0" fontId="36" fillId="5" borderId="0" xfId="2" applyFont="1" applyFill="1" applyAlignment="1" applyProtection="1">
      <alignment horizontal="left"/>
    </xf>
    <xf numFmtId="0" fontId="35" fillId="5" borderId="28" xfId="2" applyFill="1" applyBorder="1" applyAlignment="1" applyProtection="1">
      <alignment horizontal="left"/>
    </xf>
    <xf numFmtId="0" fontId="35" fillId="5" borderId="29" xfId="2" applyFill="1" applyBorder="1" applyAlignment="1" applyProtection="1">
      <alignment horizontal="left"/>
    </xf>
    <xf numFmtId="0" fontId="35" fillId="5" borderId="30" xfId="2" applyFill="1" applyBorder="1" applyAlignment="1" applyProtection="1">
      <alignment horizontal="left"/>
    </xf>
    <xf numFmtId="0" fontId="35" fillId="5" borderId="31" xfId="2" applyFill="1" applyBorder="1" applyAlignment="1" applyProtection="1">
      <alignment horizontal="left"/>
    </xf>
    <xf numFmtId="0" fontId="37" fillId="5" borderId="23" xfId="2" applyFont="1" applyFill="1" applyBorder="1" applyAlignment="1" applyProtection="1">
      <alignment horizontal="left" vertical="center"/>
    </xf>
    <xf numFmtId="0" fontId="37" fillId="5" borderId="24" xfId="2" applyFont="1" applyFill="1" applyBorder="1" applyAlignment="1" applyProtection="1">
      <alignment horizontal="left" vertical="center"/>
    </xf>
    <xf numFmtId="0" fontId="37" fillId="5" borderId="0" xfId="2" applyFont="1" applyFill="1" applyAlignment="1" applyProtection="1">
      <alignment horizontal="left" vertical="center"/>
    </xf>
    <xf numFmtId="0" fontId="37" fillId="5" borderId="26" xfId="2" applyFont="1" applyFill="1" applyBorder="1" applyAlignment="1" applyProtection="1">
      <alignment horizontal="left" vertical="center"/>
    </xf>
    <xf numFmtId="0" fontId="37" fillId="5" borderId="27" xfId="2" applyFont="1" applyFill="1" applyBorder="1" applyAlignment="1" applyProtection="1">
      <alignment horizontal="left" vertical="center"/>
    </xf>
    <xf numFmtId="0" fontId="39" fillId="5" borderId="32" xfId="2" applyFont="1" applyFill="1" applyBorder="1" applyAlignment="1" applyProtection="1">
      <alignment horizontal="left" vertical="center"/>
    </xf>
    <xf numFmtId="0" fontId="37" fillId="5" borderId="34" xfId="2" applyFont="1" applyFill="1" applyBorder="1" applyAlignment="1" applyProtection="1">
      <alignment horizontal="left" vertical="center"/>
    </xf>
    <xf numFmtId="0" fontId="37" fillId="5" borderId="28" xfId="2" applyFont="1" applyFill="1" applyBorder="1" applyAlignment="1" applyProtection="1">
      <alignment horizontal="left" vertical="center"/>
    </xf>
    <xf numFmtId="0" fontId="39" fillId="5" borderId="35" xfId="2" applyFont="1" applyFill="1" applyBorder="1" applyAlignment="1" applyProtection="1">
      <alignment horizontal="left" vertical="center"/>
    </xf>
    <xf numFmtId="0" fontId="37" fillId="5" borderId="36" xfId="2" applyFont="1" applyFill="1" applyBorder="1" applyAlignment="1" applyProtection="1">
      <alignment horizontal="left" vertical="center"/>
    </xf>
    <xf numFmtId="0" fontId="39" fillId="5" borderId="37" xfId="2" applyFont="1" applyFill="1" applyBorder="1" applyAlignment="1" applyProtection="1">
      <alignment horizontal="left" vertical="center"/>
    </xf>
    <xf numFmtId="0" fontId="37" fillId="5" borderId="39" xfId="2" applyFont="1" applyFill="1" applyBorder="1" applyAlignment="1" applyProtection="1">
      <alignment horizontal="left" vertical="center"/>
    </xf>
    <xf numFmtId="0" fontId="39" fillId="5" borderId="40" xfId="2" applyFont="1" applyFill="1" applyBorder="1" applyAlignment="1" applyProtection="1">
      <alignment horizontal="left" vertical="center"/>
    </xf>
    <xf numFmtId="0" fontId="39" fillId="5" borderId="41" xfId="2" applyFont="1" applyFill="1" applyBorder="1" applyAlignment="1" applyProtection="1">
      <alignment horizontal="left" vertical="center"/>
    </xf>
    <xf numFmtId="0" fontId="37" fillId="5" borderId="42" xfId="2" applyFont="1" applyFill="1" applyBorder="1" applyAlignment="1" applyProtection="1">
      <alignment horizontal="left" vertical="center"/>
    </xf>
    <xf numFmtId="0" fontId="39" fillId="5" borderId="0" xfId="2" applyFont="1" applyFill="1" applyAlignment="1" applyProtection="1">
      <alignment horizontal="left" vertical="center"/>
    </xf>
    <xf numFmtId="168" fontId="39" fillId="5" borderId="0" xfId="2" applyNumberFormat="1" applyFont="1" applyFill="1" applyAlignment="1" applyProtection="1">
      <alignment horizontal="right" vertical="center"/>
    </xf>
    <xf numFmtId="0" fontId="39" fillId="5" borderId="40" xfId="2" applyFont="1" applyFill="1" applyBorder="1" applyAlignment="1" applyProtection="1">
      <alignment horizontal="left" vertical="center" wrapText="1"/>
    </xf>
    <xf numFmtId="0" fontId="37" fillId="5" borderId="43" xfId="2" applyFont="1" applyFill="1" applyBorder="1" applyAlignment="1" applyProtection="1">
      <alignment horizontal="left" vertical="center"/>
    </xf>
    <xf numFmtId="168" fontId="39" fillId="5" borderId="42" xfId="2" applyNumberFormat="1" applyFont="1" applyFill="1" applyBorder="1" applyAlignment="1" applyProtection="1">
      <alignment horizontal="right" vertical="center"/>
    </xf>
    <xf numFmtId="49" fontId="39" fillId="5" borderId="40" xfId="2" applyNumberFormat="1" applyFont="1" applyFill="1" applyBorder="1" applyAlignment="1" applyProtection="1">
      <alignment horizontal="left" vertical="center" wrapText="1"/>
    </xf>
    <xf numFmtId="0" fontId="37" fillId="5" borderId="29" xfId="2" applyFont="1" applyFill="1" applyBorder="1" applyAlignment="1" applyProtection="1">
      <alignment horizontal="left" vertical="center"/>
    </xf>
    <xf numFmtId="0" fontId="37" fillId="5" borderId="30" xfId="2" applyFont="1" applyFill="1" applyBorder="1" applyAlignment="1" applyProtection="1">
      <alignment horizontal="left" vertical="center"/>
    </xf>
    <xf numFmtId="0" fontId="37" fillId="5" borderId="31" xfId="2" applyFont="1" applyFill="1" applyBorder="1" applyAlignment="1" applyProtection="1">
      <alignment horizontal="left" vertical="center"/>
    </xf>
    <xf numFmtId="0" fontId="37" fillId="5" borderId="44" xfId="2" applyFont="1" applyFill="1" applyBorder="1" applyAlignment="1" applyProtection="1">
      <alignment horizontal="left" vertical="center"/>
    </xf>
    <xf numFmtId="0" fontId="37" fillId="5" borderId="45" xfId="2" applyFont="1" applyFill="1" applyBorder="1" applyAlignment="1" applyProtection="1">
      <alignment horizontal="left" vertical="center"/>
    </xf>
    <xf numFmtId="0" fontId="41" fillId="5" borderId="45" xfId="2" applyFont="1" applyFill="1" applyBorder="1" applyAlignment="1" applyProtection="1">
      <alignment horizontal="left" vertical="center"/>
    </xf>
    <xf numFmtId="0" fontId="37" fillId="5" borderId="46" xfId="2" applyFont="1" applyFill="1" applyBorder="1" applyAlignment="1" applyProtection="1">
      <alignment horizontal="left" vertical="center"/>
    </xf>
    <xf numFmtId="0" fontId="37" fillId="5" borderId="47" xfId="2" applyFont="1" applyFill="1" applyBorder="1" applyAlignment="1" applyProtection="1">
      <alignment horizontal="left" vertical="center"/>
    </xf>
    <xf numFmtId="0" fontId="37" fillId="5" borderId="48" xfId="2" applyFont="1" applyFill="1" applyBorder="1" applyAlignment="1" applyProtection="1">
      <alignment horizontal="left" vertical="center"/>
    </xf>
    <xf numFmtId="0" fontId="37" fillId="5" borderId="49" xfId="2" applyFont="1" applyFill="1" applyBorder="1" applyAlignment="1" applyProtection="1">
      <alignment horizontal="left" vertical="center"/>
    </xf>
    <xf numFmtId="0" fontId="37" fillId="5" borderId="50" xfId="2" applyFont="1" applyFill="1" applyBorder="1" applyAlignment="1" applyProtection="1">
      <alignment horizontal="left" vertical="center"/>
    </xf>
    <xf numFmtId="0" fontId="37" fillId="5" borderId="51" xfId="2" applyFont="1" applyFill="1" applyBorder="1" applyAlignment="1" applyProtection="1">
      <alignment horizontal="left" vertical="center"/>
    </xf>
    <xf numFmtId="0" fontId="37" fillId="5" borderId="52" xfId="2" applyFont="1" applyFill="1" applyBorder="1" applyAlignment="1" applyProtection="1">
      <alignment horizontal="left" vertical="center"/>
    </xf>
    <xf numFmtId="37" fontId="35" fillId="5" borderId="53" xfId="2" applyNumberFormat="1" applyFill="1" applyBorder="1" applyAlignment="1" applyProtection="1">
      <alignment horizontal="right" vertical="center"/>
    </xf>
    <xf numFmtId="37" fontId="35" fillId="5" borderId="54" xfId="2" applyNumberFormat="1" applyFill="1" applyBorder="1" applyAlignment="1" applyProtection="1">
      <alignment horizontal="right" vertical="center"/>
    </xf>
    <xf numFmtId="37" fontId="42" fillId="5" borderId="55" xfId="2" applyNumberFormat="1" applyFont="1" applyFill="1" applyBorder="1" applyAlignment="1" applyProtection="1">
      <alignment horizontal="right" vertical="center"/>
    </xf>
    <xf numFmtId="39" fontId="42" fillId="5" borderId="56" xfId="2" applyNumberFormat="1" applyFont="1" applyFill="1" applyBorder="1" applyAlignment="1" applyProtection="1">
      <alignment horizontal="right" vertical="center"/>
    </xf>
    <xf numFmtId="37" fontId="35" fillId="5" borderId="55" xfId="2" applyNumberFormat="1" applyFill="1" applyBorder="1" applyAlignment="1" applyProtection="1">
      <alignment horizontal="right" vertical="center"/>
    </xf>
    <xf numFmtId="37" fontId="35" fillId="5" borderId="56" xfId="2" applyNumberFormat="1" applyFill="1" applyBorder="1" applyAlignment="1" applyProtection="1">
      <alignment horizontal="right" vertical="center"/>
    </xf>
    <xf numFmtId="37" fontId="42" fillId="5" borderId="54" xfId="2" applyNumberFormat="1" applyFont="1" applyFill="1" applyBorder="1" applyAlignment="1" applyProtection="1">
      <alignment horizontal="right" vertical="center"/>
    </xf>
    <xf numFmtId="37" fontId="35" fillId="5" borderId="30" xfId="2" applyNumberFormat="1" applyFill="1" applyBorder="1" applyAlignment="1" applyProtection="1">
      <alignment horizontal="right" vertical="center"/>
    </xf>
    <xf numFmtId="39" fontId="42" fillId="5" borderId="54" xfId="2" applyNumberFormat="1" applyFont="1" applyFill="1" applyBorder="1" applyAlignment="1" applyProtection="1">
      <alignment horizontal="right" vertical="center"/>
    </xf>
    <xf numFmtId="37" fontId="35" fillId="5" borderId="57" xfId="2" applyNumberFormat="1" applyFill="1" applyBorder="1" applyAlignment="1" applyProtection="1">
      <alignment horizontal="right" vertical="center"/>
    </xf>
    <xf numFmtId="0" fontId="41" fillId="5" borderId="45" xfId="2" applyFont="1" applyFill="1" applyBorder="1" applyAlignment="1" applyProtection="1">
      <alignment horizontal="left" vertical="center" wrapText="1"/>
    </xf>
    <xf numFmtId="0" fontId="43" fillId="5" borderId="47" xfId="2" applyFont="1" applyFill="1" applyBorder="1" applyAlignment="1" applyProtection="1">
      <alignment horizontal="left" vertical="center"/>
    </xf>
    <xf numFmtId="0" fontId="43" fillId="5" borderId="49" xfId="2" applyFont="1" applyFill="1" applyBorder="1" applyAlignment="1" applyProtection="1">
      <alignment horizontal="left" vertical="center"/>
    </xf>
    <xf numFmtId="0" fontId="41" fillId="5" borderId="50" xfId="2" applyFont="1" applyFill="1" applyBorder="1" applyAlignment="1" applyProtection="1">
      <alignment horizontal="left" vertical="center"/>
    </xf>
    <xf numFmtId="0" fontId="41" fillId="5" borderId="48" xfId="2" applyFont="1" applyFill="1" applyBorder="1" applyAlignment="1" applyProtection="1">
      <alignment horizontal="left" vertical="center"/>
    </xf>
    <xf numFmtId="0" fontId="41" fillId="5" borderId="52" xfId="2" applyFont="1" applyFill="1" applyBorder="1" applyAlignment="1" applyProtection="1">
      <alignment horizontal="left" vertical="center"/>
    </xf>
    <xf numFmtId="0" fontId="41" fillId="5" borderId="49" xfId="2" applyFont="1" applyFill="1" applyBorder="1" applyAlignment="1" applyProtection="1">
      <alignment horizontal="left" vertical="center"/>
    </xf>
    <xf numFmtId="0" fontId="41" fillId="5" borderId="51" xfId="2" applyFont="1" applyFill="1" applyBorder="1" applyAlignment="1" applyProtection="1">
      <alignment horizontal="left" vertical="center"/>
    </xf>
    <xf numFmtId="0" fontId="37" fillId="5" borderId="58" xfId="2" applyFont="1" applyFill="1" applyBorder="1" applyAlignment="1" applyProtection="1">
      <alignment horizontal="center" vertical="center"/>
    </xf>
    <xf numFmtId="0" fontId="44" fillId="5" borderId="59" xfId="2" applyFont="1" applyFill="1" applyBorder="1" applyAlignment="1" applyProtection="1">
      <alignment horizontal="left" vertical="center"/>
    </xf>
    <xf numFmtId="0" fontId="37" fillId="5" borderId="60" xfId="2" applyFont="1" applyFill="1" applyBorder="1" applyAlignment="1" applyProtection="1">
      <alignment horizontal="left" vertical="center"/>
    </xf>
    <xf numFmtId="0" fontId="37" fillId="5" borderId="61" xfId="2" applyFont="1" applyFill="1" applyBorder="1" applyAlignment="1" applyProtection="1">
      <alignment horizontal="left" vertical="center"/>
    </xf>
    <xf numFmtId="39" fontId="42" fillId="5" borderId="62" xfId="2" applyNumberFormat="1" applyFont="1" applyFill="1" applyBorder="1" applyAlignment="1" applyProtection="1">
      <alignment horizontal="right" vertical="center"/>
    </xf>
    <xf numFmtId="0" fontId="37" fillId="5" borderId="63" xfId="2" applyFont="1" applyFill="1" applyBorder="1" applyAlignment="1" applyProtection="1">
      <alignment horizontal="left" vertical="center"/>
    </xf>
    <xf numFmtId="0" fontId="37" fillId="5" borderId="62" xfId="2" applyFont="1" applyFill="1" applyBorder="1" applyAlignment="1" applyProtection="1">
      <alignment horizontal="left" vertical="center"/>
    </xf>
    <xf numFmtId="0" fontId="37" fillId="5" borderId="64" xfId="2" applyFont="1" applyFill="1" applyBorder="1" applyAlignment="1" applyProtection="1">
      <alignment horizontal="left" vertical="center"/>
    </xf>
    <xf numFmtId="39" fontId="35" fillId="5" borderId="62" xfId="2" applyNumberFormat="1" applyFill="1" applyBorder="1" applyAlignment="1" applyProtection="1">
      <alignment horizontal="right" vertical="center"/>
    </xf>
    <xf numFmtId="37" fontId="35" fillId="5" borderId="65" xfId="2" applyNumberFormat="1" applyFill="1" applyBorder="1" applyAlignment="1" applyProtection="1">
      <alignment horizontal="right" vertical="center"/>
    </xf>
    <xf numFmtId="0" fontId="39" fillId="5" borderId="62" xfId="2" applyFont="1" applyFill="1" applyBorder="1" applyAlignment="1" applyProtection="1">
      <alignment horizontal="left" vertical="center"/>
    </xf>
    <xf numFmtId="0" fontId="37" fillId="5" borderId="65" xfId="2" applyFont="1" applyFill="1" applyBorder="1" applyAlignment="1" applyProtection="1">
      <alignment horizontal="left" vertical="center"/>
    </xf>
    <xf numFmtId="169" fontId="39" fillId="5" borderId="61" xfId="2" applyNumberFormat="1" applyFont="1" applyFill="1" applyBorder="1" applyAlignment="1" applyProtection="1">
      <alignment horizontal="right" vertical="center"/>
    </xf>
    <xf numFmtId="0" fontId="37" fillId="5" borderId="66" xfId="2" applyFont="1" applyFill="1" applyBorder="1" applyAlignment="1" applyProtection="1">
      <alignment horizontal="left" vertical="center"/>
    </xf>
    <xf numFmtId="0" fontId="37" fillId="5" borderId="67" xfId="2" applyFont="1" applyFill="1" applyBorder="1" applyAlignment="1" applyProtection="1">
      <alignment horizontal="left" vertical="center"/>
    </xf>
    <xf numFmtId="0" fontId="37" fillId="5" borderId="68" xfId="2" applyFont="1" applyFill="1" applyBorder="1" applyAlignment="1" applyProtection="1">
      <alignment horizontal="center" vertical="center"/>
    </xf>
    <xf numFmtId="39" fontId="45" fillId="5" borderId="44" xfId="2" applyNumberFormat="1" applyFont="1" applyFill="1" applyBorder="1" applyAlignment="1" applyProtection="1">
      <alignment horizontal="right" vertical="center"/>
    </xf>
    <xf numFmtId="0" fontId="44" fillId="5" borderId="62" xfId="2" applyFont="1" applyFill="1" applyBorder="1" applyAlignment="1" applyProtection="1">
      <alignment horizontal="left" vertical="center"/>
    </xf>
    <xf numFmtId="39" fontId="46" fillId="5" borderId="44" xfId="2" applyNumberFormat="1" applyFont="1" applyFill="1" applyBorder="1" applyAlignment="1" applyProtection="1">
      <alignment horizontal="right" vertical="center"/>
    </xf>
    <xf numFmtId="37" fontId="35" fillId="5" borderId="46" xfId="2" applyNumberFormat="1" applyFill="1" applyBorder="1" applyAlignment="1" applyProtection="1">
      <alignment horizontal="right" vertical="center"/>
    </xf>
    <xf numFmtId="0" fontId="37" fillId="5" borderId="69" xfId="2" applyFont="1" applyFill="1" applyBorder="1" applyAlignment="1" applyProtection="1">
      <alignment horizontal="center" vertical="center"/>
    </xf>
    <xf numFmtId="0" fontId="37" fillId="5" borderId="56" xfId="2" applyFont="1" applyFill="1" applyBorder="1" applyAlignment="1" applyProtection="1">
      <alignment horizontal="left" vertical="center"/>
    </xf>
    <xf numFmtId="0" fontId="37" fillId="5" borderId="54" xfId="2" applyFont="1" applyFill="1" applyBorder="1" applyAlignment="1" applyProtection="1">
      <alignment horizontal="left" vertical="center"/>
    </xf>
    <xf numFmtId="0" fontId="37" fillId="5" borderId="55" xfId="2" applyFont="1" applyFill="1" applyBorder="1" applyAlignment="1" applyProtection="1">
      <alignment horizontal="left" vertical="center"/>
    </xf>
    <xf numFmtId="39" fontId="45" fillId="5" borderId="70" xfId="2" applyNumberFormat="1" applyFont="1" applyFill="1" applyBorder="1" applyAlignment="1" applyProtection="1">
      <alignment horizontal="right" vertical="center"/>
    </xf>
    <xf numFmtId="39" fontId="45" fillId="5" borderId="45" xfId="2" applyNumberFormat="1" applyFont="1" applyFill="1" applyBorder="1" applyAlignment="1" applyProtection="1">
      <alignment horizontal="right" vertical="center"/>
    </xf>
    <xf numFmtId="37" fontId="42" fillId="5" borderId="30" xfId="2" applyNumberFormat="1" applyFont="1" applyFill="1" applyBorder="1" applyAlignment="1" applyProtection="1">
      <alignment horizontal="right" vertical="center"/>
    </xf>
    <xf numFmtId="0" fontId="41" fillId="5" borderId="23" xfId="2" applyFont="1" applyFill="1" applyBorder="1" applyAlignment="1" applyProtection="1">
      <alignment horizontal="left" vertical="top"/>
    </xf>
    <xf numFmtId="0" fontId="37" fillId="5" borderId="71" xfId="2" applyFont="1" applyFill="1" applyBorder="1" applyAlignment="1" applyProtection="1">
      <alignment horizontal="left" vertical="center"/>
    </xf>
    <xf numFmtId="0" fontId="37" fillId="5" borderId="72" xfId="2" applyFont="1" applyFill="1" applyBorder="1" applyAlignment="1" applyProtection="1">
      <alignment horizontal="left" vertical="center"/>
    </xf>
    <xf numFmtId="0" fontId="37" fillId="5" borderId="73" xfId="2" applyFont="1" applyFill="1" applyBorder="1" applyAlignment="1" applyProtection="1">
      <alignment horizontal="left" vertical="center"/>
    </xf>
    <xf numFmtId="0" fontId="37" fillId="5" borderId="74" xfId="2" applyFont="1" applyFill="1" applyBorder="1" applyAlignment="1" applyProtection="1">
      <alignment horizontal="left" vertical="center"/>
    </xf>
    <xf numFmtId="39" fontId="42" fillId="5" borderId="44" xfId="2" applyNumberFormat="1" applyFont="1" applyFill="1" applyBorder="1" applyAlignment="1" applyProtection="1">
      <alignment horizontal="right" vertical="center"/>
    </xf>
    <xf numFmtId="0" fontId="37" fillId="5" borderId="75" xfId="2" applyFont="1" applyFill="1" applyBorder="1" applyAlignment="1" applyProtection="1">
      <alignment horizontal="left"/>
    </xf>
    <xf numFmtId="0" fontId="37" fillId="5" borderId="66" xfId="2" applyFont="1" applyFill="1" applyBorder="1" applyAlignment="1" applyProtection="1">
      <alignment horizontal="left"/>
    </xf>
    <xf numFmtId="2" fontId="39" fillId="5" borderId="65" xfId="2" applyNumberFormat="1" applyFont="1" applyFill="1" applyBorder="1" applyAlignment="1" applyProtection="1">
      <alignment horizontal="right" vertical="center"/>
    </xf>
    <xf numFmtId="0" fontId="39" fillId="5" borderId="51" xfId="2" applyFont="1" applyFill="1" applyBorder="1" applyAlignment="1" applyProtection="1">
      <alignment horizontal="left" vertical="center"/>
    </xf>
    <xf numFmtId="39" fontId="39" fillId="5" borderId="65" xfId="2" applyNumberFormat="1" applyFont="1" applyFill="1" applyBorder="1" applyAlignment="1" applyProtection="1">
      <alignment horizontal="left" vertical="center"/>
    </xf>
    <xf numFmtId="39" fontId="42" fillId="5" borderId="66" xfId="2" applyNumberFormat="1" applyFont="1" applyFill="1" applyBorder="1" applyAlignment="1" applyProtection="1">
      <alignment horizontal="right" vertical="center"/>
    </xf>
    <xf numFmtId="0" fontId="37" fillId="5" borderId="76" xfId="2" applyFont="1" applyFill="1" applyBorder="1" applyAlignment="1" applyProtection="1">
      <alignment horizontal="left" vertical="center"/>
    </xf>
    <xf numFmtId="0" fontId="47" fillId="5" borderId="77" xfId="2" applyFont="1" applyFill="1" applyBorder="1" applyAlignment="1" applyProtection="1">
      <alignment horizontal="left" vertical="top"/>
    </xf>
    <xf numFmtId="0" fontId="37" fillId="5" borderId="78" xfId="2" applyFont="1" applyFill="1" applyBorder="1" applyAlignment="1" applyProtection="1">
      <alignment horizontal="left" vertical="center"/>
    </xf>
    <xf numFmtId="0" fontId="37" fillId="5" borderId="59" xfId="2" applyFont="1" applyFill="1" applyBorder="1" applyAlignment="1" applyProtection="1">
      <alignment horizontal="left" vertical="center"/>
    </xf>
    <xf numFmtId="0" fontId="48" fillId="5" borderId="58" xfId="2" applyFont="1" applyFill="1" applyBorder="1" applyAlignment="1" applyProtection="1">
      <alignment horizontal="center" vertical="center"/>
    </xf>
    <xf numFmtId="37" fontId="40" fillId="5" borderId="62" xfId="2" applyNumberFormat="1" applyFont="1" applyFill="1" applyBorder="1" applyAlignment="1" applyProtection="1">
      <alignment horizontal="right" vertical="center"/>
    </xf>
    <xf numFmtId="0" fontId="48" fillId="5" borderId="64" xfId="2" applyFont="1" applyFill="1" applyBorder="1" applyAlignment="1" applyProtection="1">
      <alignment horizontal="left" vertical="center"/>
    </xf>
    <xf numFmtId="0" fontId="48" fillId="5" borderId="0" xfId="2" applyFont="1" applyFill="1" applyAlignment="1" applyProtection="1">
      <alignment horizontal="left" vertical="center"/>
    </xf>
    <xf numFmtId="39" fontId="40" fillId="5" borderId="65" xfId="2" applyNumberFormat="1" applyFont="1" applyFill="1" applyBorder="1" applyAlignment="1" applyProtection="1">
      <alignment horizontal="right" vertical="center"/>
    </xf>
    <xf numFmtId="39" fontId="40" fillId="5" borderId="62" xfId="2" applyNumberFormat="1" applyFont="1" applyFill="1" applyBorder="1" applyAlignment="1" applyProtection="1">
      <alignment horizontal="right" vertical="center"/>
    </xf>
    <xf numFmtId="0" fontId="41" fillId="5" borderId="27" xfId="2" applyFont="1" applyFill="1" applyBorder="1" applyAlignment="1" applyProtection="1">
      <alignment horizontal="left" vertical="top"/>
    </xf>
    <xf numFmtId="0" fontId="35" fillId="5" borderId="0" xfId="2" applyFill="1" applyAlignment="1" applyProtection="1">
      <alignment horizontal="left" vertical="center"/>
    </xf>
    <xf numFmtId="39" fontId="45" fillId="5" borderId="41" xfId="2" applyNumberFormat="1" applyFont="1" applyFill="1" applyBorder="1" applyAlignment="1" applyProtection="1">
      <alignment horizontal="right" vertical="center"/>
    </xf>
    <xf numFmtId="0" fontId="35" fillId="5" borderId="48" xfId="2" applyFill="1" applyBorder="1" applyAlignment="1" applyProtection="1">
      <alignment horizontal="left" vertical="center"/>
    </xf>
    <xf numFmtId="0" fontId="41" fillId="5" borderId="77" xfId="2" applyFont="1" applyFill="1" applyBorder="1" applyAlignment="1" applyProtection="1">
      <alignment horizontal="left" vertical="top"/>
    </xf>
    <xf numFmtId="0" fontId="48" fillId="5" borderId="59" xfId="2" applyFont="1" applyFill="1" applyBorder="1" applyAlignment="1" applyProtection="1">
      <alignment horizontal="left" vertical="center"/>
    </xf>
    <xf numFmtId="0" fontId="48" fillId="5" borderId="74" xfId="2" applyFont="1" applyFill="1" applyBorder="1" applyAlignment="1" applyProtection="1">
      <alignment horizontal="left" vertical="center"/>
    </xf>
    <xf numFmtId="0" fontId="37" fillId="5" borderId="29" xfId="2" applyFont="1" applyFill="1" applyBorder="1" applyAlignment="1" applyProtection="1">
      <alignment horizontal="left"/>
    </xf>
    <xf numFmtId="0" fontId="37" fillId="5" borderId="79" xfId="2" applyFont="1" applyFill="1" applyBorder="1" applyAlignment="1" applyProtection="1">
      <alignment horizontal="left" vertical="center"/>
    </xf>
    <xf numFmtId="0" fontId="37" fillId="5" borderId="70" xfId="2" applyFont="1" applyFill="1" applyBorder="1" applyAlignment="1" applyProtection="1">
      <alignment horizontal="left"/>
    </xf>
    <xf numFmtId="0" fontId="37" fillId="5" borderId="57" xfId="2" applyFont="1" applyFill="1" applyBorder="1" applyAlignment="1" applyProtection="1">
      <alignment horizontal="left" vertical="center"/>
    </xf>
    <xf numFmtId="0" fontId="50" fillId="6" borderId="80" xfId="3" applyFont="1" applyFill="1" applyBorder="1" applyAlignment="1">
      <alignment horizontal="left"/>
    </xf>
    <xf numFmtId="0" fontId="39" fillId="6" borderId="81" xfId="3" applyFont="1" applyFill="1" applyBorder="1" applyAlignment="1">
      <alignment horizontal="left"/>
    </xf>
    <xf numFmtId="0" fontId="39" fillId="6" borderId="0" xfId="3" applyFont="1" applyFill="1" applyAlignment="1">
      <alignment horizontal="left" vertical="center"/>
    </xf>
    <xf numFmtId="0" fontId="49" fillId="0" borderId="0" xfId="3"/>
    <xf numFmtId="0" fontId="38" fillId="6" borderId="82" xfId="3" applyFont="1" applyFill="1" applyBorder="1" applyAlignment="1">
      <alignment horizontal="left" vertical="center"/>
    </xf>
    <xf numFmtId="0" fontId="38" fillId="6" borderId="83" xfId="3" applyFont="1" applyFill="1" applyBorder="1" applyAlignment="1">
      <alignment horizontal="left" vertical="center"/>
    </xf>
    <xf numFmtId="0" fontId="39" fillId="6" borderId="84" xfId="3" applyFont="1" applyFill="1" applyBorder="1" applyAlignment="1">
      <alignment horizontal="left" vertical="center"/>
    </xf>
    <xf numFmtId="49" fontId="39" fillId="6" borderId="0" xfId="3" applyNumberFormat="1" applyFont="1" applyFill="1" applyAlignment="1">
      <alignment horizontal="left" vertical="center"/>
    </xf>
    <xf numFmtId="0" fontId="39" fillId="7" borderId="85" xfId="3" applyFont="1" applyFill="1" applyBorder="1" applyAlignment="1">
      <alignment horizontal="center"/>
    </xf>
    <xf numFmtId="0" fontId="39" fillId="7" borderId="89" xfId="3" applyFont="1" applyFill="1" applyBorder="1" applyAlignment="1">
      <alignment horizontal="center"/>
    </xf>
    <xf numFmtId="0" fontId="39" fillId="7" borderId="89" xfId="3" applyFont="1" applyFill="1" applyBorder="1" applyAlignment="1">
      <alignment horizontal="center" wrapText="1"/>
    </xf>
    <xf numFmtId="0" fontId="39" fillId="7" borderId="90" xfId="3" applyFont="1" applyFill="1" applyBorder="1" applyAlignment="1">
      <alignment horizontal="centerContinuous" wrapText="1"/>
    </xf>
    <xf numFmtId="0" fontId="51" fillId="8" borderId="91" xfId="3" applyFont="1" applyFill="1" applyBorder="1" applyAlignment="1">
      <alignment horizontal="center"/>
    </xf>
    <xf numFmtId="0" fontId="39" fillId="0" borderId="95" xfId="3" applyFont="1" applyBorder="1" applyAlignment="1">
      <alignment horizontal="center"/>
    </xf>
    <xf numFmtId="0" fontId="39" fillId="0" borderId="82" xfId="3" applyFont="1" applyBorder="1" applyAlignment="1">
      <alignment horizontal="center"/>
    </xf>
    <xf numFmtId="4" fontId="39" fillId="0" borderId="0" xfId="3" applyNumberFormat="1" applyFont="1" applyAlignment="1">
      <alignment horizontal="right"/>
    </xf>
    <xf numFmtId="4" fontId="38" fillId="0" borderId="0" xfId="3" applyNumberFormat="1" applyFont="1" applyAlignment="1">
      <alignment horizontal="right"/>
    </xf>
    <xf numFmtId="0" fontId="38" fillId="0" borderId="96" xfId="3" applyFont="1" applyBorder="1"/>
    <xf numFmtId="0" fontId="39" fillId="0" borderId="97" xfId="3" applyFont="1" applyBorder="1" applyAlignment="1">
      <alignment horizontal="center"/>
    </xf>
    <xf numFmtId="170" fontId="39" fillId="0" borderId="97" xfId="3" applyNumberFormat="1" applyFont="1" applyBorder="1" applyAlignment="1">
      <alignment horizontal="right"/>
    </xf>
    <xf numFmtId="4" fontId="39" fillId="0" borderId="97" xfId="3" applyNumberFormat="1" applyFont="1" applyBorder="1" applyAlignment="1">
      <alignment horizontal="right"/>
    </xf>
    <xf numFmtId="4" fontId="39" fillId="0" borderId="98" xfId="3" applyNumberFormat="1" applyFont="1" applyBorder="1" applyAlignment="1">
      <alignment horizontal="right"/>
    </xf>
    <xf numFmtId="0" fontId="51" fillId="0" borderId="96" xfId="3" applyFont="1" applyBorder="1" applyAlignment="1">
      <alignment horizontal="center"/>
    </xf>
    <xf numFmtId="170" fontId="39" fillId="0" borderId="97" xfId="3" applyNumberFormat="1" applyFont="1" applyBorder="1" applyAlignment="1">
      <alignment horizontal="center"/>
    </xf>
    <xf numFmtId="0" fontId="39" fillId="0" borderId="89" xfId="3" applyFont="1" applyBorder="1" applyAlignment="1">
      <alignment horizontal="center"/>
    </xf>
    <xf numFmtId="4" fontId="39" fillId="0" borderId="89" xfId="3" applyNumberFormat="1" applyFont="1" applyBorder="1" applyAlignment="1">
      <alignment horizontal="right"/>
    </xf>
    <xf numFmtId="4" fontId="54" fillId="7" borderId="101" xfId="3" applyNumberFormat="1" applyFont="1" applyFill="1" applyBorder="1" applyAlignment="1">
      <alignment horizontal="right"/>
    </xf>
    <xf numFmtId="0" fontId="54" fillId="0" borderId="96" xfId="3" applyFont="1" applyBorder="1" applyAlignment="1">
      <alignment horizontal="center"/>
    </xf>
    <xf numFmtId="0" fontId="39" fillId="0" borderId="102" xfId="3" applyFont="1" applyBorder="1" applyAlignment="1">
      <alignment horizontal="center"/>
    </xf>
    <xf numFmtId="167" fontId="39" fillId="0" borderId="102" xfId="3" applyNumberFormat="1" applyFont="1" applyBorder="1" applyAlignment="1">
      <alignment horizontal="right"/>
    </xf>
    <xf numFmtId="4" fontId="39" fillId="0" borderId="103" xfId="3" applyNumberFormat="1" applyFont="1" applyBorder="1" applyAlignment="1">
      <alignment horizontal="right"/>
    </xf>
    <xf numFmtId="4" fontId="39" fillId="8" borderId="97" xfId="3" applyNumberFormat="1" applyFont="1" applyFill="1" applyBorder="1" applyAlignment="1">
      <alignment horizontal="right"/>
    </xf>
    <xf numFmtId="170" fontId="39" fillId="8" borderId="97" xfId="3" applyNumberFormat="1" applyFont="1" applyFill="1" applyBorder="1" applyAlignment="1">
      <alignment horizontal="right"/>
    </xf>
    <xf numFmtId="170" fontId="39" fillId="0" borderId="102" xfId="3" applyNumberFormat="1" applyFont="1" applyBorder="1" applyAlignment="1">
      <alignment horizontal="right"/>
    </xf>
    <xf numFmtId="4" fontId="39" fillId="0" borderId="102" xfId="3" applyNumberFormat="1" applyFont="1" applyBorder="1" applyAlignment="1">
      <alignment horizontal="right"/>
    </xf>
    <xf numFmtId="0" fontId="38" fillId="8" borderId="96" xfId="3" applyFont="1" applyFill="1" applyBorder="1"/>
    <xf numFmtId="0" fontId="39" fillId="8" borderId="97" xfId="3" applyFont="1" applyFill="1" applyBorder="1" applyAlignment="1">
      <alignment horizontal="center"/>
    </xf>
    <xf numFmtId="4" fontId="39" fillId="8" borderId="98" xfId="3" applyNumberFormat="1" applyFont="1" applyFill="1" applyBorder="1" applyAlignment="1">
      <alignment horizontal="right"/>
    </xf>
    <xf numFmtId="0" fontId="39" fillId="0" borderId="96" xfId="3" applyFont="1" applyBorder="1"/>
    <xf numFmtId="0" fontId="51" fillId="0" borderId="100" xfId="3" applyFont="1" applyBorder="1" applyAlignment="1">
      <alignment horizontal="center"/>
    </xf>
    <xf numFmtId="0" fontId="54" fillId="8" borderId="0" xfId="3" applyFont="1" applyFill="1" applyAlignment="1">
      <alignment horizontal="center"/>
    </xf>
    <xf numFmtId="0" fontId="39" fillId="8" borderId="0" xfId="3" applyFont="1" applyFill="1" applyAlignment="1">
      <alignment horizontal="center"/>
    </xf>
    <xf numFmtId="167" fontId="39" fillId="8" borderId="0" xfId="3" applyNumberFormat="1" applyFont="1" applyFill="1" applyAlignment="1">
      <alignment horizontal="right"/>
    </xf>
    <xf numFmtId="4" fontId="39" fillId="8" borderId="0" xfId="3" applyNumberFormat="1" applyFont="1" applyFill="1" applyAlignment="1">
      <alignment horizontal="right"/>
    </xf>
    <xf numFmtId="0" fontId="56" fillId="8" borderId="0" xfId="3" applyFont="1" applyFill="1" applyAlignment="1">
      <alignment horizontal="center"/>
    </xf>
    <xf numFmtId="171" fontId="57" fillId="8" borderId="0" xfId="3" applyNumberFormat="1" applyFont="1" applyFill="1" applyAlignment="1">
      <alignment horizontal="right"/>
    </xf>
    <xf numFmtId="0" fontId="58" fillId="8" borderId="0" xfId="3" applyFont="1" applyFill="1" applyAlignment="1">
      <alignment horizontal="left"/>
    </xf>
    <xf numFmtId="0" fontId="59" fillId="8" borderId="0" xfId="3" applyFont="1" applyFill="1" applyAlignment="1">
      <alignment horizontal="left"/>
    </xf>
    <xf numFmtId="0" fontId="59" fillId="8" borderId="0" xfId="3" applyFont="1" applyFill="1" applyAlignment="1">
      <alignment horizontal="center"/>
    </xf>
    <xf numFmtId="4" fontId="59" fillId="8" borderId="0" xfId="3" applyNumberFormat="1" applyFont="1" applyFill="1" applyAlignment="1">
      <alignment horizontal="right"/>
    </xf>
    <xf numFmtId="171" fontId="45" fillId="8" borderId="0" xfId="3" applyNumberFormat="1" applyFont="1" applyFill="1" applyAlignment="1">
      <alignment horizontal="right"/>
    </xf>
    <xf numFmtId="0" fontId="59" fillId="0" borderId="0" xfId="3" applyFont="1"/>
    <xf numFmtId="171" fontId="49" fillId="0" borderId="0" xfId="3" applyNumberFormat="1"/>
    <xf numFmtId="0" fontId="60" fillId="8" borderId="0" xfId="4" applyFont="1" applyFill="1" applyAlignment="1" applyProtection="1">
      <alignment horizontal="left"/>
    </xf>
    <xf numFmtId="0" fontId="61" fillId="8" borderId="0" xfId="4" applyFont="1" applyFill="1" applyAlignment="1" applyProtection="1">
      <alignment horizontal="left"/>
    </xf>
    <xf numFmtId="0" fontId="62" fillId="8" borderId="0" xfId="5" applyFont="1" applyFill="1"/>
    <xf numFmtId="0" fontId="63" fillId="8" borderId="0" xfId="5" applyFont="1" applyFill="1"/>
    <xf numFmtId="0" fontId="64" fillId="8" borderId="0" xfId="4" applyFont="1" applyFill="1" applyAlignment="1" applyProtection="1">
      <alignment horizontal="left"/>
    </xf>
    <xf numFmtId="49" fontId="61" fillId="8" borderId="0" xfId="4" applyNumberFormat="1" applyFont="1" applyFill="1" applyAlignment="1" applyProtection="1">
      <alignment horizontal="left"/>
    </xf>
    <xf numFmtId="0" fontId="65" fillId="8" borderId="40" xfId="4" applyFont="1" applyFill="1" applyBorder="1" applyAlignment="1" applyProtection="1">
      <alignment horizontal="center" vertical="center" wrapText="1"/>
    </xf>
    <xf numFmtId="0" fontId="37" fillId="8" borderId="0" xfId="4" applyFont="1" applyFill="1" applyAlignment="1" applyProtection="1">
      <alignment horizontal="left"/>
    </xf>
    <xf numFmtId="0" fontId="35" fillId="8" borderId="0" xfId="4" applyFill="1" applyAlignment="1" applyProtection="1">
      <alignment horizontal="left"/>
    </xf>
    <xf numFmtId="0" fontId="1" fillId="8" borderId="0" xfId="5" applyFill="1"/>
    <xf numFmtId="0" fontId="66" fillId="0" borderId="0" xfId="5" applyFont="1"/>
    <xf numFmtId="172" fontId="67" fillId="0" borderId="0" xfId="4" applyNumberFormat="1" applyFont="1" applyAlignment="1">
      <alignment horizontal="right" vertical="center" wrapText="1"/>
      <protection locked="0"/>
    </xf>
    <xf numFmtId="0" fontId="68" fillId="0" borderId="0" xfId="4" applyFont="1" applyAlignment="1">
      <alignment vertical="center" wrapText="1"/>
      <protection locked="0"/>
    </xf>
    <xf numFmtId="0" fontId="69" fillId="0" borderId="0" xfId="5" applyFont="1"/>
    <xf numFmtId="0" fontId="67" fillId="0" borderId="0" xfId="4" applyFont="1" applyAlignment="1">
      <alignment vertical="center" wrapText="1"/>
      <protection locked="0"/>
    </xf>
    <xf numFmtId="172" fontId="68" fillId="0" borderId="0" xfId="4" applyNumberFormat="1" applyFont="1" applyAlignment="1">
      <alignment horizontal="right" vertical="center" wrapText="1"/>
      <protection locked="0"/>
    </xf>
    <xf numFmtId="0" fontId="1" fillId="0" borderId="0" xfId="5"/>
    <xf numFmtId="172" fontId="67" fillId="8" borderId="0" xfId="4" applyNumberFormat="1" applyFont="1" applyFill="1" applyAlignment="1">
      <alignment horizontal="right" vertical="center" wrapText="1"/>
      <protection locked="0"/>
    </xf>
    <xf numFmtId="14" fontId="3" fillId="0" borderId="0" xfId="0" applyNumberFormat="1" applyFont="1" applyAlignment="1">
      <alignment horizontal="left" vertical="center"/>
    </xf>
    <xf numFmtId="164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5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/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9" fillId="5" borderId="37" xfId="2" applyFont="1" applyFill="1" applyBorder="1" applyAlignment="1" applyProtection="1">
      <alignment horizontal="left" vertical="center" wrapText="1"/>
    </xf>
    <xf numFmtId="0" fontId="39" fillId="5" borderId="38" xfId="2" applyFont="1" applyFill="1" applyBorder="1" applyAlignment="1" applyProtection="1">
      <alignment horizontal="left" vertical="center" wrapText="1"/>
    </xf>
    <xf numFmtId="0" fontId="39" fillId="5" borderId="39" xfId="2" applyFont="1" applyFill="1" applyBorder="1" applyAlignment="1" applyProtection="1">
      <alignment horizontal="left" vertical="center" wrapText="1"/>
    </xf>
    <xf numFmtId="0" fontId="44" fillId="5" borderId="0" xfId="2" applyFont="1" applyFill="1" applyAlignment="1" applyProtection="1">
      <alignment horizontal="left" vertical="center"/>
    </xf>
    <xf numFmtId="0" fontId="41" fillId="5" borderId="70" xfId="2" applyFont="1" applyFill="1" applyBorder="1" applyAlignment="1" applyProtection="1">
      <alignment horizontal="left" vertical="center"/>
    </xf>
    <xf numFmtId="0" fontId="41" fillId="5" borderId="30" xfId="2" applyFont="1" applyFill="1" applyBorder="1" applyAlignment="1" applyProtection="1">
      <alignment horizontal="left" vertical="center"/>
    </xf>
    <xf numFmtId="0" fontId="38" fillId="5" borderId="32" xfId="2" applyFont="1" applyFill="1" applyBorder="1" applyAlignment="1" applyProtection="1">
      <alignment horizontal="left" vertical="center" wrapText="1"/>
    </xf>
    <xf numFmtId="0" fontId="38" fillId="5" borderId="33" xfId="2" applyFont="1" applyFill="1" applyBorder="1" applyAlignment="1" applyProtection="1">
      <alignment horizontal="left" vertical="center" wrapText="1"/>
    </xf>
    <xf numFmtId="0" fontId="38" fillId="5" borderId="34" xfId="2" applyFont="1" applyFill="1" applyBorder="1" applyAlignment="1" applyProtection="1">
      <alignment horizontal="left" vertical="center" wrapText="1"/>
    </xf>
    <xf numFmtId="0" fontId="38" fillId="5" borderId="35" xfId="2" applyFont="1" applyFill="1" applyBorder="1" applyAlignment="1" applyProtection="1">
      <alignment horizontal="left" vertical="center" wrapText="1"/>
    </xf>
    <xf numFmtId="0" fontId="38" fillId="5" borderId="0" xfId="2" applyFont="1" applyFill="1" applyAlignment="1" applyProtection="1">
      <alignment horizontal="left" vertical="center" wrapText="1"/>
    </xf>
    <xf numFmtId="0" fontId="38" fillId="5" borderId="36" xfId="2" applyFont="1" applyFill="1" applyBorder="1" applyAlignment="1" applyProtection="1">
      <alignment horizontal="left" vertical="center" wrapText="1"/>
    </xf>
    <xf numFmtId="0" fontId="38" fillId="5" borderId="37" xfId="2" applyFont="1" applyFill="1" applyBorder="1" applyAlignment="1" applyProtection="1">
      <alignment horizontal="left" vertical="center" wrapText="1"/>
    </xf>
    <xf numFmtId="0" fontId="38" fillId="5" borderId="38" xfId="2" applyFont="1" applyFill="1" applyBorder="1" applyAlignment="1" applyProtection="1">
      <alignment horizontal="left" vertical="center" wrapText="1"/>
    </xf>
    <xf numFmtId="0" fontId="38" fillId="5" borderId="39" xfId="2" applyFont="1" applyFill="1" applyBorder="1" applyAlignment="1" applyProtection="1">
      <alignment horizontal="left" vertical="center" wrapText="1"/>
    </xf>
    <xf numFmtId="0" fontId="40" fillId="5" borderId="0" xfId="2" applyFont="1" applyFill="1" applyAlignment="1" applyProtection="1">
      <alignment horizontal="left" vertical="center" wrapText="1"/>
    </xf>
    <xf numFmtId="0" fontId="39" fillId="5" borderId="32" xfId="2" applyFont="1" applyFill="1" applyBorder="1" applyAlignment="1" applyProtection="1">
      <alignment horizontal="left" vertical="center" wrapText="1"/>
    </xf>
    <xf numFmtId="0" fontId="39" fillId="5" borderId="33" xfId="2" applyFont="1" applyFill="1" applyBorder="1" applyAlignment="1" applyProtection="1">
      <alignment horizontal="left" vertical="center" wrapText="1"/>
    </xf>
    <xf numFmtId="0" fontId="39" fillId="5" borderId="34" xfId="2" applyFont="1" applyFill="1" applyBorder="1" applyAlignment="1" applyProtection="1">
      <alignment horizontal="left" vertical="center" wrapText="1"/>
    </xf>
    <xf numFmtId="0" fontId="39" fillId="5" borderId="35" xfId="2" applyFont="1" applyFill="1" applyBorder="1" applyAlignment="1" applyProtection="1">
      <alignment horizontal="left" vertical="center" wrapText="1"/>
    </xf>
    <xf numFmtId="0" fontId="39" fillId="5" borderId="0" xfId="2" applyFont="1" applyFill="1" applyAlignment="1" applyProtection="1">
      <alignment horizontal="left" vertical="center" wrapText="1"/>
    </xf>
    <xf numFmtId="0" fontId="39" fillId="5" borderId="36" xfId="2" applyFont="1" applyFill="1" applyBorder="1" applyAlignment="1" applyProtection="1">
      <alignment horizontal="left" vertical="center" wrapText="1"/>
    </xf>
    <xf numFmtId="0" fontId="39" fillId="7" borderId="86" xfId="3" applyFont="1" applyFill="1" applyBorder="1" applyAlignment="1">
      <alignment horizontal="center"/>
    </xf>
    <xf numFmtId="0" fontId="49" fillId="0" borderId="87" xfId="3" applyBorder="1" applyAlignment="1">
      <alignment horizontal="center"/>
    </xf>
    <xf numFmtId="0" fontId="49" fillId="0" borderId="88" xfId="3" applyBorder="1" applyAlignment="1">
      <alignment horizontal="center"/>
    </xf>
    <xf numFmtId="0" fontId="52" fillId="8" borderId="92" xfId="3" applyFont="1" applyFill="1" applyBorder="1" applyAlignment="1">
      <alignment horizontal="left"/>
    </xf>
    <xf numFmtId="0" fontId="52" fillId="8" borderId="93" xfId="3" applyFont="1" applyFill="1" applyBorder="1" applyAlignment="1">
      <alignment horizontal="left"/>
    </xf>
    <xf numFmtId="0" fontId="52" fillId="8" borderId="94" xfId="3" applyFont="1" applyFill="1" applyBorder="1" applyAlignment="1">
      <alignment horizontal="left"/>
    </xf>
    <xf numFmtId="0" fontId="39" fillId="0" borderId="97" xfId="3" applyFont="1" applyBorder="1"/>
    <xf numFmtId="0" fontId="42" fillId="0" borderId="97" xfId="3" applyFont="1" applyBorder="1"/>
    <xf numFmtId="0" fontId="38" fillId="0" borderId="97" xfId="3" applyFont="1" applyBorder="1"/>
    <xf numFmtId="0" fontId="45" fillId="0" borderId="97" xfId="3" applyFont="1" applyBorder="1"/>
    <xf numFmtId="0" fontId="39" fillId="0" borderId="99" xfId="3" applyFont="1" applyBorder="1" applyAlignment="1">
      <alignment wrapText="1"/>
    </xf>
    <xf numFmtId="0" fontId="39" fillId="0" borderId="100" xfId="3" applyFont="1" applyBorder="1" applyAlignment="1">
      <alignment wrapText="1"/>
    </xf>
    <xf numFmtId="0" fontId="39" fillId="0" borderId="98" xfId="3" applyFont="1" applyBorder="1" applyAlignment="1">
      <alignment wrapText="1"/>
    </xf>
    <xf numFmtId="0" fontId="45" fillId="0" borderId="86" xfId="3" applyFont="1" applyBorder="1" applyAlignment="1">
      <alignment horizontal="left"/>
    </xf>
    <xf numFmtId="0" fontId="49" fillId="0" borderId="87" xfId="3" applyBorder="1" applyAlignment="1">
      <alignment horizontal="left"/>
    </xf>
    <xf numFmtId="0" fontId="49" fillId="0" borderId="88" xfId="3" applyBorder="1" applyAlignment="1">
      <alignment horizontal="left"/>
    </xf>
    <xf numFmtId="0" fontId="39" fillId="0" borderId="99" xfId="3" applyFont="1" applyBorder="1"/>
    <xf numFmtId="0" fontId="39" fillId="0" borderId="100" xfId="3" applyFont="1" applyBorder="1"/>
    <xf numFmtId="0" fontId="39" fillId="0" borderId="98" xfId="3" applyFont="1" applyBorder="1"/>
    <xf numFmtId="0" fontId="39" fillId="8" borderId="97" xfId="3" applyFont="1" applyFill="1" applyBorder="1" applyAlignment="1">
      <alignment wrapText="1"/>
    </xf>
    <xf numFmtId="0" fontId="42" fillId="8" borderId="97" xfId="3" applyFont="1" applyFill="1" applyBorder="1" applyAlignment="1">
      <alignment wrapText="1"/>
    </xf>
    <xf numFmtId="0" fontId="39" fillId="0" borderId="97" xfId="3" applyFont="1" applyBorder="1" applyAlignment="1">
      <alignment wrapText="1"/>
    </xf>
    <xf numFmtId="0" fontId="42" fillId="0" borderId="97" xfId="3" applyFont="1" applyBorder="1" applyAlignment="1">
      <alignment wrapText="1"/>
    </xf>
    <xf numFmtId="0" fontId="39" fillId="8" borderId="99" xfId="3" applyFont="1" applyFill="1" applyBorder="1" applyAlignment="1">
      <alignment wrapText="1"/>
    </xf>
    <xf numFmtId="0" fontId="42" fillId="8" borderId="100" xfId="3" applyFont="1" applyFill="1" applyBorder="1" applyAlignment="1">
      <alignment wrapText="1"/>
    </xf>
    <xf numFmtId="0" fontId="42" fillId="8" borderId="98" xfId="3" applyFont="1" applyFill="1" applyBorder="1" applyAlignment="1">
      <alignment wrapText="1"/>
    </xf>
    <xf numFmtId="0" fontId="39" fillId="8" borderId="97" xfId="3" applyFont="1" applyFill="1" applyBorder="1"/>
    <xf numFmtId="0" fontId="42" fillId="8" borderId="97" xfId="3" applyFont="1" applyFill="1" applyBorder="1"/>
    <xf numFmtId="0" fontId="39" fillId="8" borderId="0" xfId="3" applyFont="1" applyFill="1"/>
    <xf numFmtId="0" fontId="42" fillId="8" borderId="0" xfId="3" applyFont="1" applyFill="1"/>
    <xf numFmtId="0" fontId="55" fillId="8" borderId="0" xfId="3" applyFont="1" applyFill="1"/>
    <xf numFmtId="0" fontId="20" fillId="8" borderId="22" xfId="0" applyFont="1" applyFill="1" applyBorder="1" applyAlignment="1" applyProtection="1">
      <alignment horizontal="left" vertical="center" wrapText="1"/>
      <protection locked="0"/>
    </xf>
    <xf numFmtId="0" fontId="32" fillId="8" borderId="22" xfId="0" applyFont="1" applyFill="1" applyBorder="1" applyAlignment="1" applyProtection="1">
      <alignment horizontal="left" vertical="center" wrapText="1"/>
      <protection locked="0"/>
    </xf>
  </cellXfs>
  <cellStyles count="6">
    <cellStyle name="Hypertextové prepojenie" xfId="1" builtinId="8"/>
    <cellStyle name="Normálne" xfId="0" builtinId="0" customBuiltin="1"/>
    <cellStyle name="Normálne 2" xfId="3"/>
    <cellStyle name="normálne 2 2" xfId="4"/>
    <cellStyle name="Normálne 3" xfId="5"/>
    <cellStyle name="normálne_120801 - (120801) - Malá Domaša - ČOV III. etapa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2022/Odor&#237;n%20&#268;OV/Rozpocet_Prevadzkove%20subory%20(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rozpocet"/>
    </sheetNames>
    <sheetDataSet>
      <sheetData sheetId="0"/>
      <sheetData sheetId="1">
        <row r="2">
          <cell r="C2" t="str">
            <v>Rozšírenie kapacity ČOV Odorín</v>
          </cell>
        </row>
        <row r="3">
          <cell r="C3" t="str">
            <v>Odorín</v>
          </cell>
        </row>
        <row r="5">
          <cell r="C5" t="str">
            <v>obec Odorín, Odorín 266, 053 22 Odorín</v>
          </cell>
        </row>
        <row r="6">
          <cell r="C6" t="str">
            <v>EKOSERVIS SLOVENSKO s.r.o. , Stredná 126, 059 91 Veľký Slavkov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77"/>
  <sheetViews>
    <sheetView showGridLines="0" workbookViewId="0">
      <selection activeCell="AH41" sqref="AH41"/>
    </sheetView>
  </sheetViews>
  <sheetFormatPr defaultColWidth="9.1640625"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3.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1.6640625" customWidth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/>
      <c r="BU1" s="12"/>
      <c r="BV1" s="12"/>
    </row>
    <row r="2" spans="1:74" ht="36.950000000000003" customHeight="1">
      <c r="BS2" s="13"/>
      <c r="BT2" s="13"/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/>
      <c r="BT3" s="13"/>
    </row>
    <row r="4" spans="1:74" ht="24.95" customHeight="1">
      <c r="B4" s="16"/>
      <c r="D4" s="17" t="s">
        <v>594</v>
      </c>
      <c r="AR4" s="16"/>
      <c r="AS4" s="18" t="s">
        <v>9</v>
      </c>
      <c r="BS4" s="13"/>
    </row>
    <row r="5" spans="1:74" ht="12" customHeight="1">
      <c r="B5" s="16"/>
      <c r="D5" s="19" t="s">
        <v>11</v>
      </c>
      <c r="K5" s="365"/>
      <c r="L5" s="366"/>
      <c r="M5" s="366"/>
      <c r="N5" s="366"/>
      <c r="O5" s="366"/>
      <c r="P5" s="366"/>
      <c r="Q5" s="366"/>
      <c r="R5" s="366"/>
      <c r="S5" s="366"/>
      <c r="T5" s="366"/>
      <c r="U5" s="366"/>
      <c r="V5" s="366"/>
      <c r="W5" s="366"/>
      <c r="X5" s="366"/>
      <c r="Y5" s="366"/>
      <c r="Z5" s="366"/>
      <c r="AA5" s="366"/>
      <c r="AB5" s="366"/>
      <c r="AC5" s="366"/>
      <c r="AD5" s="366"/>
      <c r="AE5" s="366"/>
      <c r="AF5" s="366"/>
      <c r="AG5" s="366"/>
      <c r="AH5" s="366"/>
      <c r="AI5" s="366"/>
      <c r="AJ5" s="366"/>
      <c r="AK5" s="366"/>
      <c r="AL5" s="366"/>
      <c r="AM5" s="366"/>
      <c r="AN5" s="366"/>
      <c r="AO5" s="366"/>
      <c r="AR5" s="16"/>
      <c r="BS5" s="13"/>
    </row>
    <row r="6" spans="1:74" ht="36.950000000000003" customHeight="1">
      <c r="B6" s="16"/>
      <c r="D6" s="21" t="s">
        <v>12</v>
      </c>
      <c r="K6" s="367" t="s">
        <v>13</v>
      </c>
      <c r="L6" s="366"/>
      <c r="M6" s="366"/>
      <c r="N6" s="366"/>
      <c r="O6" s="366"/>
      <c r="P6" s="366"/>
      <c r="Q6" s="366"/>
      <c r="R6" s="366"/>
      <c r="S6" s="366"/>
      <c r="T6" s="366"/>
      <c r="U6" s="366"/>
      <c r="V6" s="366"/>
      <c r="W6" s="366"/>
      <c r="X6" s="366"/>
      <c r="Y6" s="366"/>
      <c r="Z6" s="366"/>
      <c r="AA6" s="366"/>
      <c r="AB6" s="366"/>
      <c r="AC6" s="366"/>
      <c r="AD6" s="366"/>
      <c r="AE6" s="366"/>
      <c r="AF6" s="366"/>
      <c r="AG6" s="366"/>
      <c r="AH6" s="366"/>
      <c r="AI6" s="366"/>
      <c r="AJ6" s="366"/>
      <c r="AK6" s="366"/>
      <c r="AL6" s="366"/>
      <c r="AM6" s="366"/>
      <c r="AN6" s="366"/>
      <c r="AO6" s="366"/>
      <c r="AR6" s="16"/>
      <c r="BS6" s="13"/>
    </row>
    <row r="7" spans="1:74" ht="12" customHeight="1">
      <c r="B7" s="16"/>
      <c r="D7" s="22" t="s">
        <v>14</v>
      </c>
      <c r="K7" s="20" t="s">
        <v>1</v>
      </c>
      <c r="AK7" s="22" t="s">
        <v>15</v>
      </c>
      <c r="AN7" s="20" t="s">
        <v>1</v>
      </c>
      <c r="AR7" s="16"/>
      <c r="BS7" s="13"/>
    </row>
    <row r="8" spans="1:74" ht="12" customHeight="1">
      <c r="B8" s="16"/>
      <c r="D8" s="22" t="s">
        <v>16</v>
      </c>
      <c r="K8" s="20" t="s">
        <v>17</v>
      </c>
      <c r="AK8" s="22" t="s">
        <v>18</v>
      </c>
      <c r="AN8" s="354">
        <v>44865</v>
      </c>
      <c r="AR8" s="16"/>
      <c r="BS8" s="13"/>
    </row>
    <row r="9" spans="1:74" ht="14.45" customHeight="1">
      <c r="B9" s="16"/>
      <c r="AR9" s="16"/>
      <c r="BS9" s="13"/>
    </row>
    <row r="10" spans="1:74" ht="12" customHeight="1">
      <c r="B10" s="16"/>
      <c r="D10" s="22" t="s">
        <v>19</v>
      </c>
      <c r="AK10" s="22" t="s">
        <v>20</v>
      </c>
      <c r="AN10" s="20" t="s">
        <v>1</v>
      </c>
      <c r="AR10" s="16"/>
      <c r="BS10" s="13"/>
    </row>
    <row r="11" spans="1:74" ht="18.399999999999999" customHeight="1">
      <c r="B11" s="16"/>
      <c r="E11" s="20" t="s">
        <v>17</v>
      </c>
      <c r="AK11" s="22" t="s">
        <v>21</v>
      </c>
      <c r="AN11" s="20" t="s">
        <v>1</v>
      </c>
      <c r="AR11" s="16"/>
      <c r="BS11" s="13"/>
    </row>
    <row r="12" spans="1:74" ht="6.95" customHeight="1">
      <c r="B12" s="16"/>
      <c r="AR12" s="16"/>
      <c r="BS12" s="13"/>
    </row>
    <row r="13" spans="1:74" ht="12" customHeight="1">
      <c r="B13" s="16"/>
      <c r="D13" s="22" t="s">
        <v>22</v>
      </c>
      <c r="AK13" s="22" t="s">
        <v>20</v>
      </c>
      <c r="AN13" s="20" t="s">
        <v>1</v>
      </c>
      <c r="AR13" s="16"/>
      <c r="BS13" s="13"/>
    </row>
    <row r="14" spans="1:74" ht="12.75">
      <c r="B14" s="16"/>
      <c r="E14" s="20" t="s">
        <v>17</v>
      </c>
      <c r="AK14" s="22" t="s">
        <v>21</v>
      </c>
      <c r="AN14" s="20" t="s">
        <v>1</v>
      </c>
      <c r="AR14" s="16"/>
      <c r="BS14" s="13"/>
    </row>
    <row r="15" spans="1:74" ht="6.95" customHeight="1">
      <c r="B15" s="16"/>
      <c r="AR15" s="16"/>
      <c r="BS15" s="13"/>
    </row>
    <row r="16" spans="1:74" ht="12" customHeight="1">
      <c r="B16" s="16"/>
      <c r="D16" s="22" t="s">
        <v>23</v>
      </c>
      <c r="AK16" s="22" t="s">
        <v>20</v>
      </c>
      <c r="AN16" s="20" t="s">
        <v>1</v>
      </c>
      <c r="AR16" s="16"/>
      <c r="BS16" s="13"/>
    </row>
    <row r="17" spans="2:71" ht="18.399999999999999" customHeight="1">
      <c r="B17" s="16"/>
      <c r="E17" s="20" t="s">
        <v>17</v>
      </c>
      <c r="AK17" s="22" t="s">
        <v>21</v>
      </c>
      <c r="AN17" s="20" t="s">
        <v>1</v>
      </c>
      <c r="AR17" s="16"/>
      <c r="BS17" s="13"/>
    </row>
    <row r="18" spans="2:71" ht="6.95" customHeight="1">
      <c r="B18" s="16"/>
      <c r="AR18" s="16"/>
      <c r="BS18" s="13"/>
    </row>
    <row r="19" spans="2:71" ht="12" customHeight="1">
      <c r="B19" s="16"/>
      <c r="D19" s="22" t="s">
        <v>25</v>
      </c>
      <c r="AK19" s="22" t="s">
        <v>20</v>
      </c>
      <c r="AN19" s="20" t="s">
        <v>1</v>
      </c>
      <c r="AR19" s="16"/>
      <c r="BS19" s="13"/>
    </row>
    <row r="20" spans="2:71" ht="18.399999999999999" customHeight="1">
      <c r="B20" s="16"/>
      <c r="E20" s="20" t="s">
        <v>17</v>
      </c>
      <c r="AK20" s="22" t="s">
        <v>21</v>
      </c>
      <c r="AN20" s="20" t="s">
        <v>1</v>
      </c>
      <c r="AR20" s="16"/>
      <c r="BS20" s="13"/>
    </row>
    <row r="21" spans="2:71" ht="6.95" customHeight="1">
      <c r="B21" s="16"/>
      <c r="AR21" s="16"/>
    </row>
    <row r="22" spans="2:71" ht="12" customHeight="1">
      <c r="B22" s="16"/>
      <c r="D22" s="22" t="s">
        <v>26</v>
      </c>
      <c r="AR22" s="16"/>
    </row>
    <row r="23" spans="2:71" ht="16.5" customHeight="1">
      <c r="B23" s="16"/>
      <c r="E23" s="368" t="s">
        <v>1</v>
      </c>
      <c r="F23" s="368"/>
      <c r="G23" s="368"/>
      <c r="H23" s="368"/>
      <c r="I23" s="368"/>
      <c r="J23" s="368"/>
      <c r="K23" s="368"/>
      <c r="L23" s="368"/>
      <c r="M23" s="368"/>
      <c r="N23" s="368"/>
      <c r="O23" s="368"/>
      <c r="P23" s="368"/>
      <c r="Q23" s="368"/>
      <c r="R23" s="368"/>
      <c r="S23" s="368"/>
      <c r="T23" s="368"/>
      <c r="U23" s="368"/>
      <c r="V23" s="368"/>
      <c r="W23" s="368"/>
      <c r="X23" s="368"/>
      <c r="Y23" s="368"/>
      <c r="Z23" s="368"/>
      <c r="AA23" s="368"/>
      <c r="AB23" s="368"/>
      <c r="AC23" s="368"/>
      <c r="AD23" s="368"/>
      <c r="AE23" s="368"/>
      <c r="AF23" s="368"/>
      <c r="AG23" s="368"/>
      <c r="AH23" s="368"/>
      <c r="AI23" s="368"/>
      <c r="AJ23" s="368"/>
      <c r="AK23" s="368"/>
      <c r="AL23" s="368"/>
      <c r="AM23" s="368"/>
      <c r="AN23" s="368"/>
      <c r="AR23" s="16"/>
    </row>
    <row r="24" spans="2:71" ht="6.95" customHeight="1">
      <c r="B24" s="16"/>
      <c r="AR24" s="16"/>
    </row>
    <row r="25" spans="2:71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>
      <c r="B26" s="25"/>
      <c r="D26" s="26" t="s">
        <v>27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369"/>
      <c r="AL26" s="370"/>
      <c r="AM26" s="370"/>
      <c r="AN26" s="370"/>
      <c r="AO26" s="370"/>
      <c r="AR26" s="25"/>
    </row>
    <row r="27" spans="2:71" s="1" customFormat="1" ht="6.95" customHeight="1">
      <c r="B27" s="25"/>
      <c r="AR27" s="25"/>
    </row>
    <row r="28" spans="2:71" s="1" customFormat="1" ht="12.75">
      <c r="B28" s="25"/>
      <c r="L28" s="371" t="s">
        <v>28</v>
      </c>
      <c r="M28" s="371"/>
      <c r="N28" s="371"/>
      <c r="O28" s="371"/>
      <c r="P28" s="371"/>
      <c r="W28" s="371" t="s">
        <v>29</v>
      </c>
      <c r="X28" s="371"/>
      <c r="Y28" s="371"/>
      <c r="Z28" s="371"/>
      <c r="AA28" s="371"/>
      <c r="AB28" s="371"/>
      <c r="AC28" s="371"/>
      <c r="AD28" s="371"/>
      <c r="AE28" s="371"/>
      <c r="AK28" s="371" t="s">
        <v>30</v>
      </c>
      <c r="AL28" s="371"/>
      <c r="AM28" s="371"/>
      <c r="AN28" s="371"/>
      <c r="AO28" s="371"/>
      <c r="AR28" s="25"/>
    </row>
    <row r="29" spans="2:71" s="2" customFormat="1" ht="14.45" customHeight="1">
      <c r="B29" s="29"/>
      <c r="D29" s="22" t="s">
        <v>31</v>
      </c>
      <c r="F29" s="30" t="s">
        <v>32</v>
      </c>
      <c r="L29" s="355">
        <v>0.2</v>
      </c>
      <c r="M29" s="356"/>
      <c r="N29" s="356"/>
      <c r="O29" s="356"/>
      <c r="P29" s="356"/>
      <c r="Q29" s="31"/>
      <c r="R29" s="31"/>
      <c r="S29" s="31"/>
      <c r="T29" s="31"/>
      <c r="U29" s="31"/>
      <c r="V29" s="31"/>
      <c r="W29" s="357">
        <v>0</v>
      </c>
      <c r="X29" s="356"/>
      <c r="Y29" s="356"/>
      <c r="Z29" s="356"/>
      <c r="AA29" s="356"/>
      <c r="AB29" s="356"/>
      <c r="AC29" s="356"/>
      <c r="AD29" s="356"/>
      <c r="AE29" s="356"/>
      <c r="AF29" s="31"/>
      <c r="AG29" s="31"/>
      <c r="AH29" s="31"/>
      <c r="AI29" s="31"/>
      <c r="AJ29" s="31"/>
      <c r="AK29" s="357">
        <v>0</v>
      </c>
      <c r="AL29" s="356"/>
      <c r="AM29" s="356"/>
      <c r="AN29" s="356"/>
      <c r="AO29" s="356"/>
      <c r="AP29" s="31"/>
      <c r="AQ29" s="31"/>
      <c r="AR29" s="32"/>
      <c r="AS29" s="31"/>
      <c r="AT29" s="31"/>
      <c r="AU29" s="31"/>
      <c r="AV29" s="31"/>
      <c r="AW29" s="31"/>
      <c r="AX29" s="31"/>
      <c r="AY29" s="31"/>
      <c r="AZ29" s="31"/>
    </row>
    <row r="30" spans="2:71" s="2" customFormat="1" ht="14.45" customHeight="1">
      <c r="B30" s="29"/>
      <c r="F30" s="30" t="s">
        <v>33</v>
      </c>
      <c r="L30" s="362">
        <v>0.2</v>
      </c>
      <c r="M30" s="363"/>
      <c r="N30" s="363"/>
      <c r="O30" s="363"/>
      <c r="P30" s="363"/>
      <c r="W30" s="364"/>
      <c r="X30" s="363"/>
      <c r="Y30" s="363"/>
      <c r="Z30" s="363"/>
      <c r="AA30" s="363"/>
      <c r="AB30" s="363"/>
      <c r="AC30" s="363"/>
      <c r="AD30" s="363"/>
      <c r="AE30" s="363"/>
      <c r="AK30" s="364"/>
      <c r="AL30" s="363"/>
      <c r="AM30" s="363"/>
      <c r="AN30" s="363"/>
      <c r="AO30" s="363"/>
      <c r="AR30" s="29"/>
    </row>
    <row r="31" spans="2:71" s="2" customFormat="1" ht="14.45" hidden="1" customHeight="1">
      <c r="B31" s="29"/>
      <c r="F31" s="22" t="s">
        <v>34</v>
      </c>
      <c r="L31" s="362">
        <v>0.2</v>
      </c>
      <c r="M31" s="363"/>
      <c r="N31" s="363"/>
      <c r="O31" s="363"/>
      <c r="P31" s="363"/>
      <c r="W31" s="364" t="e">
        <f>ROUND(#REF!, 2)</f>
        <v>#REF!</v>
      </c>
      <c r="X31" s="363"/>
      <c r="Y31" s="363"/>
      <c r="Z31" s="363"/>
      <c r="AA31" s="363"/>
      <c r="AB31" s="363"/>
      <c r="AC31" s="363"/>
      <c r="AD31" s="363"/>
      <c r="AE31" s="363"/>
      <c r="AK31" s="364">
        <v>0</v>
      </c>
      <c r="AL31" s="363"/>
      <c r="AM31" s="363"/>
      <c r="AN31" s="363"/>
      <c r="AO31" s="363"/>
      <c r="AR31" s="29"/>
    </row>
    <row r="32" spans="2:71" s="2" customFormat="1" ht="14.45" hidden="1" customHeight="1">
      <c r="B32" s="29"/>
      <c r="F32" s="22" t="s">
        <v>35</v>
      </c>
      <c r="L32" s="362">
        <v>0.2</v>
      </c>
      <c r="M32" s="363"/>
      <c r="N32" s="363"/>
      <c r="O32" s="363"/>
      <c r="P32" s="363"/>
      <c r="W32" s="364" t="e">
        <f>ROUND(#REF!, 2)</f>
        <v>#REF!</v>
      </c>
      <c r="X32" s="363"/>
      <c r="Y32" s="363"/>
      <c r="Z32" s="363"/>
      <c r="AA32" s="363"/>
      <c r="AB32" s="363"/>
      <c r="AC32" s="363"/>
      <c r="AD32" s="363"/>
      <c r="AE32" s="363"/>
      <c r="AK32" s="364">
        <v>0</v>
      </c>
      <c r="AL32" s="363"/>
      <c r="AM32" s="363"/>
      <c r="AN32" s="363"/>
      <c r="AO32" s="363"/>
      <c r="AR32" s="29"/>
    </row>
    <row r="33" spans="2:52" s="2" customFormat="1" ht="14.45" hidden="1" customHeight="1">
      <c r="B33" s="29"/>
      <c r="F33" s="30" t="s">
        <v>36</v>
      </c>
      <c r="L33" s="355">
        <v>0</v>
      </c>
      <c r="M33" s="356"/>
      <c r="N33" s="356"/>
      <c r="O33" s="356"/>
      <c r="P33" s="356"/>
      <c r="Q33" s="31"/>
      <c r="R33" s="31"/>
      <c r="S33" s="31"/>
      <c r="T33" s="31"/>
      <c r="U33" s="31"/>
      <c r="V33" s="31"/>
      <c r="W33" s="357" t="e">
        <f>ROUND(#REF!, 2)</f>
        <v>#REF!</v>
      </c>
      <c r="X33" s="356"/>
      <c r="Y33" s="356"/>
      <c r="Z33" s="356"/>
      <c r="AA33" s="356"/>
      <c r="AB33" s="356"/>
      <c r="AC33" s="356"/>
      <c r="AD33" s="356"/>
      <c r="AE33" s="356"/>
      <c r="AF33" s="31"/>
      <c r="AG33" s="31"/>
      <c r="AH33" s="31"/>
      <c r="AI33" s="31"/>
      <c r="AJ33" s="31"/>
      <c r="AK33" s="357">
        <v>0</v>
      </c>
      <c r="AL33" s="356"/>
      <c r="AM33" s="356"/>
      <c r="AN33" s="356"/>
      <c r="AO33" s="356"/>
      <c r="AP33" s="31"/>
      <c r="AQ33" s="31"/>
      <c r="AR33" s="32"/>
      <c r="AS33" s="31"/>
      <c r="AT33" s="31"/>
      <c r="AU33" s="31"/>
      <c r="AV33" s="31"/>
      <c r="AW33" s="31"/>
      <c r="AX33" s="31"/>
      <c r="AY33" s="31"/>
      <c r="AZ33" s="31"/>
    </row>
    <row r="34" spans="2:52" s="1" customFormat="1" ht="6.95" customHeight="1">
      <c r="B34" s="25"/>
      <c r="AR34" s="25"/>
    </row>
    <row r="35" spans="2:52" s="1" customFormat="1" ht="25.9" customHeight="1">
      <c r="B35" s="25"/>
      <c r="C35" s="33"/>
      <c r="D35" s="34" t="s">
        <v>37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38</v>
      </c>
      <c r="U35" s="35"/>
      <c r="V35" s="35"/>
      <c r="W35" s="35"/>
      <c r="X35" s="358" t="s">
        <v>39</v>
      </c>
      <c r="Y35" s="359"/>
      <c r="Z35" s="359"/>
      <c r="AA35" s="359"/>
      <c r="AB35" s="359"/>
      <c r="AC35" s="35"/>
      <c r="AD35" s="35"/>
      <c r="AE35" s="35"/>
      <c r="AF35" s="35"/>
      <c r="AG35" s="35"/>
      <c r="AH35" s="35"/>
      <c r="AI35" s="35"/>
      <c r="AJ35" s="35"/>
      <c r="AK35" s="360"/>
      <c r="AL35" s="359"/>
      <c r="AM35" s="359"/>
      <c r="AN35" s="359"/>
      <c r="AO35" s="361"/>
      <c r="AP35" s="33"/>
      <c r="AQ35" s="33"/>
      <c r="AR35" s="25"/>
    </row>
    <row r="36" spans="2:52" s="1" customFormat="1" ht="6.95" customHeight="1">
      <c r="B36" s="25"/>
      <c r="AR36" s="25"/>
    </row>
    <row r="37" spans="2:52" s="1" customFormat="1" ht="14.45" customHeight="1">
      <c r="B37" s="25"/>
      <c r="AR37" s="25"/>
    </row>
    <row r="38" spans="2:52" ht="14.45" customHeight="1">
      <c r="B38" s="16"/>
      <c r="AR38" s="16"/>
    </row>
    <row r="39" spans="2:52" ht="14.45" customHeight="1">
      <c r="B39" s="16"/>
      <c r="AR39" s="16"/>
    </row>
    <row r="40" spans="2:52" ht="14.45" customHeight="1">
      <c r="B40" s="16"/>
      <c r="AR40" s="16"/>
    </row>
    <row r="41" spans="2:52" ht="14.45" customHeight="1">
      <c r="B41" s="16"/>
      <c r="AR41" s="16"/>
    </row>
    <row r="42" spans="2:52" ht="14.45" customHeight="1">
      <c r="B42" s="16"/>
      <c r="AR42" s="16"/>
    </row>
    <row r="43" spans="2:52" ht="14.45" customHeight="1">
      <c r="B43" s="16"/>
      <c r="AR43" s="16"/>
    </row>
    <row r="44" spans="2:52" ht="14.45" customHeight="1">
      <c r="B44" s="16"/>
      <c r="AR44" s="16"/>
    </row>
    <row r="45" spans="2:52" ht="14.45" customHeight="1">
      <c r="B45" s="16"/>
      <c r="AR45" s="16"/>
    </row>
    <row r="46" spans="2:52" ht="14.45" customHeight="1">
      <c r="B46" s="16"/>
      <c r="AR46" s="16"/>
    </row>
    <row r="47" spans="2:52" ht="14.45" customHeight="1">
      <c r="B47" s="16"/>
      <c r="AR47" s="16"/>
    </row>
    <row r="48" spans="2:52" ht="14.45" customHeight="1">
      <c r="B48" s="16"/>
      <c r="AR48" s="16"/>
    </row>
    <row r="49" spans="2:44" s="1" customFormat="1" ht="14.45" customHeight="1">
      <c r="B49" s="25"/>
      <c r="D49" s="37" t="s">
        <v>40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41</v>
      </c>
      <c r="AI49" s="38"/>
      <c r="AJ49" s="38"/>
      <c r="AK49" s="38"/>
      <c r="AL49" s="38"/>
      <c r="AM49" s="38"/>
      <c r="AN49" s="38"/>
      <c r="AO49" s="38"/>
      <c r="AR49" s="25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5"/>
      <c r="D60" s="39" t="s">
        <v>42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9" t="s">
        <v>43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9" t="s">
        <v>42</v>
      </c>
      <c r="AI60" s="27"/>
      <c r="AJ60" s="27"/>
      <c r="AK60" s="27"/>
      <c r="AL60" s="27"/>
      <c r="AM60" s="39" t="s">
        <v>43</v>
      </c>
      <c r="AN60" s="27"/>
      <c r="AO60" s="27"/>
      <c r="AR60" s="25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5"/>
      <c r="D64" s="37" t="s">
        <v>44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45</v>
      </c>
      <c r="AI64" s="38"/>
      <c r="AJ64" s="38"/>
      <c r="AK64" s="38"/>
      <c r="AL64" s="38"/>
      <c r="AM64" s="38"/>
      <c r="AN64" s="38"/>
      <c r="AO64" s="38"/>
      <c r="AR64" s="25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5"/>
      <c r="D75" s="39" t="s">
        <v>42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9" t="s">
        <v>43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9" t="s">
        <v>42</v>
      </c>
      <c r="AI75" s="27"/>
      <c r="AJ75" s="27"/>
      <c r="AK75" s="27"/>
      <c r="AL75" s="27"/>
      <c r="AM75" s="39" t="s">
        <v>43</v>
      </c>
      <c r="AN75" s="27"/>
      <c r="AO75" s="27"/>
      <c r="AR75" s="25"/>
    </row>
    <row r="76" spans="2:44" s="1" customFormat="1">
      <c r="B76" s="25"/>
      <c r="AR76" s="25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5"/>
    </row>
  </sheetData>
  <mergeCells count="24"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</mergeCells>
  <pageMargins left="0.39370078740157483" right="0.39370078740157483" top="0.39370078740157483" bottom="0.39370078740157483" header="0" footer="0"/>
  <pageSetup paperSize="9" scale="69" orientation="portrait" blackAndWhite="1" r:id="rId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1"/>
  <sheetViews>
    <sheetView topLeftCell="A121" zoomScale="115" zoomScaleNormal="115" workbookViewId="0">
      <selection activeCell="P22" sqref="P22"/>
    </sheetView>
  </sheetViews>
  <sheetFormatPr defaultRowHeight="12.75"/>
  <cols>
    <col min="1" max="1" width="7.1640625" style="286" customWidth="1"/>
    <col min="2" max="3" width="9.33203125" style="286"/>
    <col min="4" max="4" width="6.1640625" style="286" customWidth="1"/>
    <col min="5" max="5" width="22.33203125" style="286" customWidth="1"/>
    <col min="6" max="6" width="45.1640625" style="286" customWidth="1"/>
    <col min="7" max="7" width="7.83203125" style="286" customWidth="1"/>
    <col min="8" max="8" width="8.6640625" style="286" customWidth="1"/>
    <col min="9" max="9" width="11.1640625" style="286" bestFit="1" customWidth="1"/>
    <col min="10" max="10" width="15.83203125" style="286" customWidth="1"/>
    <col min="11" max="256" width="9.33203125" style="286"/>
    <col min="257" max="257" width="7.1640625" style="286" customWidth="1"/>
    <col min="258" max="259" width="9.33203125" style="286"/>
    <col min="260" max="260" width="6.1640625" style="286" customWidth="1"/>
    <col min="261" max="261" width="22.33203125" style="286" customWidth="1"/>
    <col min="262" max="262" width="31.5" style="286" customWidth="1"/>
    <col min="263" max="263" width="7.83203125" style="286" customWidth="1"/>
    <col min="264" max="264" width="8.6640625" style="286" customWidth="1"/>
    <col min="265" max="265" width="11.1640625" style="286" bestFit="1" customWidth="1"/>
    <col min="266" max="266" width="14" style="286" customWidth="1"/>
    <col min="267" max="512" width="9.33203125" style="286"/>
    <col min="513" max="513" width="7.1640625" style="286" customWidth="1"/>
    <col min="514" max="515" width="9.33203125" style="286"/>
    <col min="516" max="516" width="6.1640625" style="286" customWidth="1"/>
    <col min="517" max="517" width="22.33203125" style="286" customWidth="1"/>
    <col min="518" max="518" width="31.5" style="286" customWidth="1"/>
    <col min="519" max="519" width="7.83203125" style="286" customWidth="1"/>
    <col min="520" max="520" width="8.6640625" style="286" customWidth="1"/>
    <col min="521" max="521" width="11.1640625" style="286" bestFit="1" customWidth="1"/>
    <col min="522" max="522" width="14" style="286" customWidth="1"/>
    <col min="523" max="768" width="9.33203125" style="286"/>
    <col min="769" max="769" width="7.1640625" style="286" customWidth="1"/>
    <col min="770" max="771" width="9.33203125" style="286"/>
    <col min="772" max="772" width="6.1640625" style="286" customWidth="1"/>
    <col min="773" max="773" width="22.33203125" style="286" customWidth="1"/>
    <col min="774" max="774" width="31.5" style="286" customWidth="1"/>
    <col min="775" max="775" width="7.83203125" style="286" customWidth="1"/>
    <col min="776" max="776" width="8.6640625" style="286" customWidth="1"/>
    <col min="777" max="777" width="11.1640625" style="286" bestFit="1" customWidth="1"/>
    <col min="778" max="778" width="14" style="286" customWidth="1"/>
    <col min="779" max="1024" width="9.33203125" style="286"/>
    <col min="1025" max="1025" width="7.1640625" style="286" customWidth="1"/>
    <col min="1026" max="1027" width="9.33203125" style="286"/>
    <col min="1028" max="1028" width="6.1640625" style="286" customWidth="1"/>
    <col min="1029" max="1029" width="22.33203125" style="286" customWidth="1"/>
    <col min="1030" max="1030" width="31.5" style="286" customWidth="1"/>
    <col min="1031" max="1031" width="7.83203125" style="286" customWidth="1"/>
    <col min="1032" max="1032" width="8.6640625" style="286" customWidth="1"/>
    <col min="1033" max="1033" width="11.1640625" style="286" bestFit="1" customWidth="1"/>
    <col min="1034" max="1034" width="14" style="286" customWidth="1"/>
    <col min="1035" max="1280" width="9.33203125" style="286"/>
    <col min="1281" max="1281" width="7.1640625" style="286" customWidth="1"/>
    <col min="1282" max="1283" width="9.33203125" style="286"/>
    <col min="1284" max="1284" width="6.1640625" style="286" customWidth="1"/>
    <col min="1285" max="1285" width="22.33203125" style="286" customWidth="1"/>
    <col min="1286" max="1286" width="31.5" style="286" customWidth="1"/>
    <col min="1287" max="1287" width="7.83203125" style="286" customWidth="1"/>
    <col min="1288" max="1288" width="8.6640625" style="286" customWidth="1"/>
    <col min="1289" max="1289" width="11.1640625" style="286" bestFit="1" customWidth="1"/>
    <col min="1290" max="1290" width="14" style="286" customWidth="1"/>
    <col min="1291" max="1536" width="9.33203125" style="286"/>
    <col min="1537" max="1537" width="7.1640625" style="286" customWidth="1"/>
    <col min="1538" max="1539" width="9.33203125" style="286"/>
    <col min="1540" max="1540" width="6.1640625" style="286" customWidth="1"/>
    <col min="1541" max="1541" width="22.33203125" style="286" customWidth="1"/>
    <col min="1542" max="1542" width="31.5" style="286" customWidth="1"/>
    <col min="1543" max="1543" width="7.83203125" style="286" customWidth="1"/>
    <col min="1544" max="1544" width="8.6640625" style="286" customWidth="1"/>
    <col min="1545" max="1545" width="11.1640625" style="286" bestFit="1" customWidth="1"/>
    <col min="1546" max="1546" width="14" style="286" customWidth="1"/>
    <col min="1547" max="1792" width="9.33203125" style="286"/>
    <col min="1793" max="1793" width="7.1640625" style="286" customWidth="1"/>
    <col min="1794" max="1795" width="9.33203125" style="286"/>
    <col min="1796" max="1796" width="6.1640625" style="286" customWidth="1"/>
    <col min="1797" max="1797" width="22.33203125" style="286" customWidth="1"/>
    <col min="1798" max="1798" width="31.5" style="286" customWidth="1"/>
    <col min="1799" max="1799" width="7.83203125" style="286" customWidth="1"/>
    <col min="1800" max="1800" width="8.6640625" style="286" customWidth="1"/>
    <col min="1801" max="1801" width="11.1640625" style="286" bestFit="1" customWidth="1"/>
    <col min="1802" max="1802" width="14" style="286" customWidth="1"/>
    <col min="1803" max="2048" width="9.33203125" style="286"/>
    <col min="2049" max="2049" width="7.1640625" style="286" customWidth="1"/>
    <col min="2050" max="2051" width="9.33203125" style="286"/>
    <col min="2052" max="2052" width="6.1640625" style="286" customWidth="1"/>
    <col min="2053" max="2053" width="22.33203125" style="286" customWidth="1"/>
    <col min="2054" max="2054" width="31.5" style="286" customWidth="1"/>
    <col min="2055" max="2055" width="7.83203125" style="286" customWidth="1"/>
    <col min="2056" max="2056" width="8.6640625" style="286" customWidth="1"/>
    <col min="2057" max="2057" width="11.1640625" style="286" bestFit="1" customWidth="1"/>
    <col min="2058" max="2058" width="14" style="286" customWidth="1"/>
    <col min="2059" max="2304" width="9.33203125" style="286"/>
    <col min="2305" max="2305" width="7.1640625" style="286" customWidth="1"/>
    <col min="2306" max="2307" width="9.33203125" style="286"/>
    <col min="2308" max="2308" width="6.1640625" style="286" customWidth="1"/>
    <col min="2309" max="2309" width="22.33203125" style="286" customWidth="1"/>
    <col min="2310" max="2310" width="31.5" style="286" customWidth="1"/>
    <col min="2311" max="2311" width="7.83203125" style="286" customWidth="1"/>
    <col min="2312" max="2312" width="8.6640625" style="286" customWidth="1"/>
    <col min="2313" max="2313" width="11.1640625" style="286" bestFit="1" customWidth="1"/>
    <col min="2314" max="2314" width="14" style="286" customWidth="1"/>
    <col min="2315" max="2560" width="9.33203125" style="286"/>
    <col min="2561" max="2561" width="7.1640625" style="286" customWidth="1"/>
    <col min="2562" max="2563" width="9.33203125" style="286"/>
    <col min="2564" max="2564" width="6.1640625" style="286" customWidth="1"/>
    <col min="2565" max="2565" width="22.33203125" style="286" customWidth="1"/>
    <col min="2566" max="2566" width="31.5" style="286" customWidth="1"/>
    <col min="2567" max="2567" width="7.83203125" style="286" customWidth="1"/>
    <col min="2568" max="2568" width="8.6640625" style="286" customWidth="1"/>
    <col min="2569" max="2569" width="11.1640625" style="286" bestFit="1" customWidth="1"/>
    <col min="2570" max="2570" width="14" style="286" customWidth="1"/>
    <col min="2571" max="2816" width="9.33203125" style="286"/>
    <col min="2817" max="2817" width="7.1640625" style="286" customWidth="1"/>
    <col min="2818" max="2819" width="9.33203125" style="286"/>
    <col min="2820" max="2820" width="6.1640625" style="286" customWidth="1"/>
    <col min="2821" max="2821" width="22.33203125" style="286" customWidth="1"/>
    <col min="2822" max="2822" width="31.5" style="286" customWidth="1"/>
    <col min="2823" max="2823" width="7.83203125" style="286" customWidth="1"/>
    <col min="2824" max="2824" width="8.6640625" style="286" customWidth="1"/>
    <col min="2825" max="2825" width="11.1640625" style="286" bestFit="1" customWidth="1"/>
    <col min="2826" max="2826" width="14" style="286" customWidth="1"/>
    <col min="2827" max="3072" width="9.33203125" style="286"/>
    <col min="3073" max="3073" width="7.1640625" style="286" customWidth="1"/>
    <col min="3074" max="3075" width="9.33203125" style="286"/>
    <col min="3076" max="3076" width="6.1640625" style="286" customWidth="1"/>
    <col min="3077" max="3077" width="22.33203125" style="286" customWidth="1"/>
    <col min="3078" max="3078" width="31.5" style="286" customWidth="1"/>
    <col min="3079" max="3079" width="7.83203125" style="286" customWidth="1"/>
    <col min="3080" max="3080" width="8.6640625" style="286" customWidth="1"/>
    <col min="3081" max="3081" width="11.1640625" style="286" bestFit="1" customWidth="1"/>
    <col min="3082" max="3082" width="14" style="286" customWidth="1"/>
    <col min="3083" max="3328" width="9.33203125" style="286"/>
    <col min="3329" max="3329" width="7.1640625" style="286" customWidth="1"/>
    <col min="3330" max="3331" width="9.33203125" style="286"/>
    <col min="3332" max="3332" width="6.1640625" style="286" customWidth="1"/>
    <col min="3333" max="3333" width="22.33203125" style="286" customWidth="1"/>
    <col min="3334" max="3334" width="31.5" style="286" customWidth="1"/>
    <col min="3335" max="3335" width="7.83203125" style="286" customWidth="1"/>
    <col min="3336" max="3336" width="8.6640625" style="286" customWidth="1"/>
    <col min="3337" max="3337" width="11.1640625" style="286" bestFit="1" customWidth="1"/>
    <col min="3338" max="3338" width="14" style="286" customWidth="1"/>
    <col min="3339" max="3584" width="9.33203125" style="286"/>
    <col min="3585" max="3585" width="7.1640625" style="286" customWidth="1"/>
    <col min="3586" max="3587" width="9.33203125" style="286"/>
    <col min="3588" max="3588" width="6.1640625" style="286" customWidth="1"/>
    <col min="3589" max="3589" width="22.33203125" style="286" customWidth="1"/>
    <col min="3590" max="3590" width="31.5" style="286" customWidth="1"/>
    <col min="3591" max="3591" width="7.83203125" style="286" customWidth="1"/>
    <col min="3592" max="3592" width="8.6640625" style="286" customWidth="1"/>
    <col min="3593" max="3593" width="11.1640625" style="286" bestFit="1" customWidth="1"/>
    <col min="3594" max="3594" width="14" style="286" customWidth="1"/>
    <col min="3595" max="3840" width="9.33203125" style="286"/>
    <col min="3841" max="3841" width="7.1640625" style="286" customWidth="1"/>
    <col min="3842" max="3843" width="9.33203125" style="286"/>
    <col min="3844" max="3844" width="6.1640625" style="286" customWidth="1"/>
    <col min="3845" max="3845" width="22.33203125" style="286" customWidth="1"/>
    <col min="3846" max="3846" width="31.5" style="286" customWidth="1"/>
    <col min="3847" max="3847" width="7.83203125" style="286" customWidth="1"/>
    <col min="3848" max="3848" width="8.6640625" style="286" customWidth="1"/>
    <col min="3849" max="3849" width="11.1640625" style="286" bestFit="1" customWidth="1"/>
    <col min="3850" max="3850" width="14" style="286" customWidth="1"/>
    <col min="3851" max="4096" width="9.33203125" style="286"/>
    <col min="4097" max="4097" width="7.1640625" style="286" customWidth="1"/>
    <col min="4098" max="4099" width="9.33203125" style="286"/>
    <col min="4100" max="4100" width="6.1640625" style="286" customWidth="1"/>
    <col min="4101" max="4101" width="22.33203125" style="286" customWidth="1"/>
    <col min="4102" max="4102" width="31.5" style="286" customWidth="1"/>
    <col min="4103" max="4103" width="7.83203125" style="286" customWidth="1"/>
    <col min="4104" max="4104" width="8.6640625" style="286" customWidth="1"/>
    <col min="4105" max="4105" width="11.1640625" style="286" bestFit="1" customWidth="1"/>
    <col min="4106" max="4106" width="14" style="286" customWidth="1"/>
    <col min="4107" max="4352" width="9.33203125" style="286"/>
    <col min="4353" max="4353" width="7.1640625" style="286" customWidth="1"/>
    <col min="4354" max="4355" width="9.33203125" style="286"/>
    <col min="4356" max="4356" width="6.1640625" style="286" customWidth="1"/>
    <col min="4357" max="4357" width="22.33203125" style="286" customWidth="1"/>
    <col min="4358" max="4358" width="31.5" style="286" customWidth="1"/>
    <col min="4359" max="4359" width="7.83203125" style="286" customWidth="1"/>
    <col min="4360" max="4360" width="8.6640625" style="286" customWidth="1"/>
    <col min="4361" max="4361" width="11.1640625" style="286" bestFit="1" customWidth="1"/>
    <col min="4362" max="4362" width="14" style="286" customWidth="1"/>
    <col min="4363" max="4608" width="9.33203125" style="286"/>
    <col min="4609" max="4609" width="7.1640625" style="286" customWidth="1"/>
    <col min="4610" max="4611" width="9.33203125" style="286"/>
    <col min="4612" max="4612" width="6.1640625" style="286" customWidth="1"/>
    <col min="4613" max="4613" width="22.33203125" style="286" customWidth="1"/>
    <col min="4614" max="4614" width="31.5" style="286" customWidth="1"/>
    <col min="4615" max="4615" width="7.83203125" style="286" customWidth="1"/>
    <col min="4616" max="4616" width="8.6640625" style="286" customWidth="1"/>
    <col min="4617" max="4617" width="11.1640625" style="286" bestFit="1" customWidth="1"/>
    <col min="4618" max="4618" width="14" style="286" customWidth="1"/>
    <col min="4619" max="4864" width="9.33203125" style="286"/>
    <col min="4865" max="4865" width="7.1640625" style="286" customWidth="1"/>
    <col min="4866" max="4867" width="9.33203125" style="286"/>
    <col min="4868" max="4868" width="6.1640625" style="286" customWidth="1"/>
    <col min="4869" max="4869" width="22.33203125" style="286" customWidth="1"/>
    <col min="4870" max="4870" width="31.5" style="286" customWidth="1"/>
    <col min="4871" max="4871" width="7.83203125" style="286" customWidth="1"/>
    <col min="4872" max="4872" width="8.6640625" style="286" customWidth="1"/>
    <col min="4873" max="4873" width="11.1640625" style="286" bestFit="1" customWidth="1"/>
    <col min="4874" max="4874" width="14" style="286" customWidth="1"/>
    <col min="4875" max="5120" width="9.33203125" style="286"/>
    <col min="5121" max="5121" width="7.1640625" style="286" customWidth="1"/>
    <col min="5122" max="5123" width="9.33203125" style="286"/>
    <col min="5124" max="5124" width="6.1640625" style="286" customWidth="1"/>
    <col min="5125" max="5125" width="22.33203125" style="286" customWidth="1"/>
    <col min="5126" max="5126" width="31.5" style="286" customWidth="1"/>
    <col min="5127" max="5127" width="7.83203125" style="286" customWidth="1"/>
    <col min="5128" max="5128" width="8.6640625" style="286" customWidth="1"/>
    <col min="5129" max="5129" width="11.1640625" style="286" bestFit="1" customWidth="1"/>
    <col min="5130" max="5130" width="14" style="286" customWidth="1"/>
    <col min="5131" max="5376" width="9.33203125" style="286"/>
    <col min="5377" max="5377" width="7.1640625" style="286" customWidth="1"/>
    <col min="5378" max="5379" width="9.33203125" style="286"/>
    <col min="5380" max="5380" width="6.1640625" style="286" customWidth="1"/>
    <col min="5381" max="5381" width="22.33203125" style="286" customWidth="1"/>
    <col min="5382" max="5382" width="31.5" style="286" customWidth="1"/>
    <col min="5383" max="5383" width="7.83203125" style="286" customWidth="1"/>
    <col min="5384" max="5384" width="8.6640625" style="286" customWidth="1"/>
    <col min="5385" max="5385" width="11.1640625" style="286" bestFit="1" customWidth="1"/>
    <col min="5386" max="5386" width="14" style="286" customWidth="1"/>
    <col min="5387" max="5632" width="9.33203125" style="286"/>
    <col min="5633" max="5633" width="7.1640625" style="286" customWidth="1"/>
    <col min="5634" max="5635" width="9.33203125" style="286"/>
    <col min="5636" max="5636" width="6.1640625" style="286" customWidth="1"/>
    <col min="5637" max="5637" width="22.33203125" style="286" customWidth="1"/>
    <col min="5638" max="5638" width="31.5" style="286" customWidth="1"/>
    <col min="5639" max="5639" width="7.83203125" style="286" customWidth="1"/>
    <col min="5640" max="5640" width="8.6640625" style="286" customWidth="1"/>
    <col min="5641" max="5641" width="11.1640625" style="286" bestFit="1" customWidth="1"/>
    <col min="5642" max="5642" width="14" style="286" customWidth="1"/>
    <col min="5643" max="5888" width="9.33203125" style="286"/>
    <col min="5889" max="5889" width="7.1640625" style="286" customWidth="1"/>
    <col min="5890" max="5891" width="9.33203125" style="286"/>
    <col min="5892" max="5892" width="6.1640625" style="286" customWidth="1"/>
    <col min="5893" max="5893" width="22.33203125" style="286" customWidth="1"/>
    <col min="5894" max="5894" width="31.5" style="286" customWidth="1"/>
    <col min="5895" max="5895" width="7.83203125" style="286" customWidth="1"/>
    <col min="5896" max="5896" width="8.6640625" style="286" customWidth="1"/>
    <col min="5897" max="5897" width="11.1640625" style="286" bestFit="1" customWidth="1"/>
    <col min="5898" max="5898" width="14" style="286" customWidth="1"/>
    <col min="5899" max="6144" width="9.33203125" style="286"/>
    <col min="6145" max="6145" width="7.1640625" style="286" customWidth="1"/>
    <col min="6146" max="6147" width="9.33203125" style="286"/>
    <col min="6148" max="6148" width="6.1640625" style="286" customWidth="1"/>
    <col min="6149" max="6149" width="22.33203125" style="286" customWidth="1"/>
    <col min="6150" max="6150" width="31.5" style="286" customWidth="1"/>
    <col min="6151" max="6151" width="7.83203125" style="286" customWidth="1"/>
    <col min="6152" max="6152" width="8.6640625" style="286" customWidth="1"/>
    <col min="6153" max="6153" width="11.1640625" style="286" bestFit="1" customWidth="1"/>
    <col min="6154" max="6154" width="14" style="286" customWidth="1"/>
    <col min="6155" max="6400" width="9.33203125" style="286"/>
    <col min="6401" max="6401" width="7.1640625" style="286" customWidth="1"/>
    <col min="6402" max="6403" width="9.33203125" style="286"/>
    <col min="6404" max="6404" width="6.1640625" style="286" customWidth="1"/>
    <col min="6405" max="6405" width="22.33203125" style="286" customWidth="1"/>
    <col min="6406" max="6406" width="31.5" style="286" customWidth="1"/>
    <col min="6407" max="6407" width="7.83203125" style="286" customWidth="1"/>
    <col min="6408" max="6408" width="8.6640625" style="286" customWidth="1"/>
    <col min="6409" max="6409" width="11.1640625" style="286" bestFit="1" customWidth="1"/>
    <col min="6410" max="6410" width="14" style="286" customWidth="1"/>
    <col min="6411" max="6656" width="9.33203125" style="286"/>
    <col min="6657" max="6657" width="7.1640625" style="286" customWidth="1"/>
    <col min="6658" max="6659" width="9.33203125" style="286"/>
    <col min="6660" max="6660" width="6.1640625" style="286" customWidth="1"/>
    <col min="6661" max="6661" width="22.33203125" style="286" customWidth="1"/>
    <col min="6662" max="6662" width="31.5" style="286" customWidth="1"/>
    <col min="6663" max="6663" width="7.83203125" style="286" customWidth="1"/>
    <col min="6664" max="6664" width="8.6640625" style="286" customWidth="1"/>
    <col min="6665" max="6665" width="11.1640625" style="286" bestFit="1" customWidth="1"/>
    <col min="6666" max="6666" width="14" style="286" customWidth="1"/>
    <col min="6667" max="6912" width="9.33203125" style="286"/>
    <col min="6913" max="6913" width="7.1640625" style="286" customWidth="1"/>
    <col min="6914" max="6915" width="9.33203125" style="286"/>
    <col min="6916" max="6916" width="6.1640625" style="286" customWidth="1"/>
    <col min="6917" max="6917" width="22.33203125" style="286" customWidth="1"/>
    <col min="6918" max="6918" width="31.5" style="286" customWidth="1"/>
    <col min="6919" max="6919" width="7.83203125" style="286" customWidth="1"/>
    <col min="6920" max="6920" width="8.6640625" style="286" customWidth="1"/>
    <col min="6921" max="6921" width="11.1640625" style="286" bestFit="1" customWidth="1"/>
    <col min="6922" max="6922" width="14" style="286" customWidth="1"/>
    <col min="6923" max="7168" width="9.33203125" style="286"/>
    <col min="7169" max="7169" width="7.1640625" style="286" customWidth="1"/>
    <col min="7170" max="7171" width="9.33203125" style="286"/>
    <col min="7172" max="7172" width="6.1640625" style="286" customWidth="1"/>
    <col min="7173" max="7173" width="22.33203125" style="286" customWidth="1"/>
    <col min="7174" max="7174" width="31.5" style="286" customWidth="1"/>
    <col min="7175" max="7175" width="7.83203125" style="286" customWidth="1"/>
    <col min="7176" max="7176" width="8.6640625" style="286" customWidth="1"/>
    <col min="7177" max="7177" width="11.1640625" style="286" bestFit="1" customWidth="1"/>
    <col min="7178" max="7178" width="14" style="286" customWidth="1"/>
    <col min="7179" max="7424" width="9.33203125" style="286"/>
    <col min="7425" max="7425" width="7.1640625" style="286" customWidth="1"/>
    <col min="7426" max="7427" width="9.33203125" style="286"/>
    <col min="7428" max="7428" width="6.1640625" style="286" customWidth="1"/>
    <col min="7429" max="7429" width="22.33203125" style="286" customWidth="1"/>
    <col min="7430" max="7430" width="31.5" style="286" customWidth="1"/>
    <col min="7431" max="7431" width="7.83203125" style="286" customWidth="1"/>
    <col min="7432" max="7432" width="8.6640625" style="286" customWidth="1"/>
    <col min="7433" max="7433" width="11.1640625" style="286" bestFit="1" customWidth="1"/>
    <col min="7434" max="7434" width="14" style="286" customWidth="1"/>
    <col min="7435" max="7680" width="9.33203125" style="286"/>
    <col min="7681" max="7681" width="7.1640625" style="286" customWidth="1"/>
    <col min="7682" max="7683" width="9.33203125" style="286"/>
    <col min="7684" max="7684" width="6.1640625" style="286" customWidth="1"/>
    <col min="7685" max="7685" width="22.33203125" style="286" customWidth="1"/>
    <col min="7686" max="7686" width="31.5" style="286" customWidth="1"/>
    <col min="7687" max="7687" width="7.83203125" style="286" customWidth="1"/>
    <col min="7688" max="7688" width="8.6640625" style="286" customWidth="1"/>
    <col min="7689" max="7689" width="11.1640625" style="286" bestFit="1" customWidth="1"/>
    <col min="7690" max="7690" width="14" style="286" customWidth="1"/>
    <col min="7691" max="7936" width="9.33203125" style="286"/>
    <col min="7937" max="7937" width="7.1640625" style="286" customWidth="1"/>
    <col min="7938" max="7939" width="9.33203125" style="286"/>
    <col min="7940" max="7940" width="6.1640625" style="286" customWidth="1"/>
    <col min="7941" max="7941" width="22.33203125" style="286" customWidth="1"/>
    <col min="7942" max="7942" width="31.5" style="286" customWidth="1"/>
    <col min="7943" max="7943" width="7.83203125" style="286" customWidth="1"/>
    <col min="7944" max="7944" width="8.6640625" style="286" customWidth="1"/>
    <col min="7945" max="7945" width="11.1640625" style="286" bestFit="1" customWidth="1"/>
    <col min="7946" max="7946" width="14" style="286" customWidth="1"/>
    <col min="7947" max="8192" width="9.33203125" style="286"/>
    <col min="8193" max="8193" width="7.1640625" style="286" customWidth="1"/>
    <col min="8194" max="8195" width="9.33203125" style="286"/>
    <col min="8196" max="8196" width="6.1640625" style="286" customWidth="1"/>
    <col min="8197" max="8197" width="22.33203125" style="286" customWidth="1"/>
    <col min="8198" max="8198" width="31.5" style="286" customWidth="1"/>
    <col min="8199" max="8199" width="7.83203125" style="286" customWidth="1"/>
    <col min="8200" max="8200" width="8.6640625" style="286" customWidth="1"/>
    <col min="8201" max="8201" width="11.1640625" style="286" bestFit="1" customWidth="1"/>
    <col min="8202" max="8202" width="14" style="286" customWidth="1"/>
    <col min="8203" max="8448" width="9.33203125" style="286"/>
    <col min="8449" max="8449" width="7.1640625" style="286" customWidth="1"/>
    <col min="8450" max="8451" width="9.33203125" style="286"/>
    <col min="8452" max="8452" width="6.1640625" style="286" customWidth="1"/>
    <col min="8453" max="8453" width="22.33203125" style="286" customWidth="1"/>
    <col min="8454" max="8454" width="31.5" style="286" customWidth="1"/>
    <col min="8455" max="8455" width="7.83203125" style="286" customWidth="1"/>
    <col min="8456" max="8456" width="8.6640625" style="286" customWidth="1"/>
    <col min="8457" max="8457" width="11.1640625" style="286" bestFit="1" customWidth="1"/>
    <col min="8458" max="8458" width="14" style="286" customWidth="1"/>
    <col min="8459" max="8704" width="9.33203125" style="286"/>
    <col min="8705" max="8705" width="7.1640625" style="286" customWidth="1"/>
    <col min="8706" max="8707" width="9.33203125" style="286"/>
    <col min="8708" max="8708" width="6.1640625" style="286" customWidth="1"/>
    <col min="8709" max="8709" width="22.33203125" style="286" customWidth="1"/>
    <col min="8710" max="8710" width="31.5" style="286" customWidth="1"/>
    <col min="8711" max="8711" width="7.83203125" style="286" customWidth="1"/>
    <col min="8712" max="8712" width="8.6640625" style="286" customWidth="1"/>
    <col min="8713" max="8713" width="11.1640625" style="286" bestFit="1" customWidth="1"/>
    <col min="8714" max="8714" width="14" style="286" customWidth="1"/>
    <col min="8715" max="8960" width="9.33203125" style="286"/>
    <col min="8961" max="8961" width="7.1640625" style="286" customWidth="1"/>
    <col min="8962" max="8963" width="9.33203125" style="286"/>
    <col min="8964" max="8964" width="6.1640625" style="286" customWidth="1"/>
    <col min="8965" max="8965" width="22.33203125" style="286" customWidth="1"/>
    <col min="8966" max="8966" width="31.5" style="286" customWidth="1"/>
    <col min="8967" max="8967" width="7.83203125" style="286" customWidth="1"/>
    <col min="8968" max="8968" width="8.6640625" style="286" customWidth="1"/>
    <col min="8969" max="8969" width="11.1640625" style="286" bestFit="1" customWidth="1"/>
    <col min="8970" max="8970" width="14" style="286" customWidth="1"/>
    <col min="8971" max="9216" width="9.33203125" style="286"/>
    <col min="9217" max="9217" width="7.1640625" style="286" customWidth="1"/>
    <col min="9218" max="9219" width="9.33203125" style="286"/>
    <col min="9220" max="9220" width="6.1640625" style="286" customWidth="1"/>
    <col min="9221" max="9221" width="22.33203125" style="286" customWidth="1"/>
    <col min="9222" max="9222" width="31.5" style="286" customWidth="1"/>
    <col min="9223" max="9223" width="7.83203125" style="286" customWidth="1"/>
    <col min="9224" max="9224" width="8.6640625" style="286" customWidth="1"/>
    <col min="9225" max="9225" width="11.1640625" style="286" bestFit="1" customWidth="1"/>
    <col min="9226" max="9226" width="14" style="286" customWidth="1"/>
    <col min="9227" max="9472" width="9.33203125" style="286"/>
    <col min="9473" max="9473" width="7.1640625" style="286" customWidth="1"/>
    <col min="9474" max="9475" width="9.33203125" style="286"/>
    <col min="9476" max="9476" width="6.1640625" style="286" customWidth="1"/>
    <col min="9477" max="9477" width="22.33203125" style="286" customWidth="1"/>
    <col min="9478" max="9478" width="31.5" style="286" customWidth="1"/>
    <col min="9479" max="9479" width="7.83203125" style="286" customWidth="1"/>
    <col min="9480" max="9480" width="8.6640625" style="286" customWidth="1"/>
    <col min="9481" max="9481" width="11.1640625" style="286" bestFit="1" customWidth="1"/>
    <col min="9482" max="9482" width="14" style="286" customWidth="1"/>
    <col min="9483" max="9728" width="9.33203125" style="286"/>
    <col min="9729" max="9729" width="7.1640625" style="286" customWidth="1"/>
    <col min="9730" max="9731" width="9.33203125" style="286"/>
    <col min="9732" max="9732" width="6.1640625" style="286" customWidth="1"/>
    <col min="9733" max="9733" width="22.33203125" style="286" customWidth="1"/>
    <col min="9734" max="9734" width="31.5" style="286" customWidth="1"/>
    <col min="9735" max="9735" width="7.83203125" style="286" customWidth="1"/>
    <col min="9736" max="9736" width="8.6640625" style="286" customWidth="1"/>
    <col min="9737" max="9737" width="11.1640625" style="286" bestFit="1" customWidth="1"/>
    <col min="9738" max="9738" width="14" style="286" customWidth="1"/>
    <col min="9739" max="9984" width="9.33203125" style="286"/>
    <col min="9985" max="9985" width="7.1640625" style="286" customWidth="1"/>
    <col min="9986" max="9987" width="9.33203125" style="286"/>
    <col min="9988" max="9988" width="6.1640625" style="286" customWidth="1"/>
    <col min="9989" max="9989" width="22.33203125" style="286" customWidth="1"/>
    <col min="9990" max="9990" width="31.5" style="286" customWidth="1"/>
    <col min="9991" max="9991" width="7.83203125" style="286" customWidth="1"/>
    <col min="9992" max="9992" width="8.6640625" style="286" customWidth="1"/>
    <col min="9993" max="9993" width="11.1640625" style="286" bestFit="1" customWidth="1"/>
    <col min="9994" max="9994" width="14" style="286" customWidth="1"/>
    <col min="9995" max="10240" width="9.33203125" style="286"/>
    <col min="10241" max="10241" width="7.1640625" style="286" customWidth="1"/>
    <col min="10242" max="10243" width="9.33203125" style="286"/>
    <col min="10244" max="10244" width="6.1640625" style="286" customWidth="1"/>
    <col min="10245" max="10245" width="22.33203125" style="286" customWidth="1"/>
    <col min="10246" max="10246" width="31.5" style="286" customWidth="1"/>
    <col min="10247" max="10247" width="7.83203125" style="286" customWidth="1"/>
    <col min="10248" max="10248" width="8.6640625" style="286" customWidth="1"/>
    <col min="10249" max="10249" width="11.1640625" style="286" bestFit="1" customWidth="1"/>
    <col min="10250" max="10250" width="14" style="286" customWidth="1"/>
    <col min="10251" max="10496" width="9.33203125" style="286"/>
    <col min="10497" max="10497" width="7.1640625" style="286" customWidth="1"/>
    <col min="10498" max="10499" width="9.33203125" style="286"/>
    <col min="10500" max="10500" width="6.1640625" style="286" customWidth="1"/>
    <col min="10501" max="10501" width="22.33203125" style="286" customWidth="1"/>
    <col min="10502" max="10502" width="31.5" style="286" customWidth="1"/>
    <col min="10503" max="10503" width="7.83203125" style="286" customWidth="1"/>
    <col min="10504" max="10504" width="8.6640625" style="286" customWidth="1"/>
    <col min="10505" max="10505" width="11.1640625" style="286" bestFit="1" customWidth="1"/>
    <col min="10506" max="10506" width="14" style="286" customWidth="1"/>
    <col min="10507" max="10752" width="9.33203125" style="286"/>
    <col min="10753" max="10753" width="7.1640625" style="286" customWidth="1"/>
    <col min="10754" max="10755" width="9.33203125" style="286"/>
    <col min="10756" max="10756" width="6.1640625" style="286" customWidth="1"/>
    <col min="10757" max="10757" width="22.33203125" style="286" customWidth="1"/>
    <col min="10758" max="10758" width="31.5" style="286" customWidth="1"/>
    <col min="10759" max="10759" width="7.83203125" style="286" customWidth="1"/>
    <col min="10760" max="10760" width="8.6640625" style="286" customWidth="1"/>
    <col min="10761" max="10761" width="11.1640625" style="286" bestFit="1" customWidth="1"/>
    <col min="10762" max="10762" width="14" style="286" customWidth="1"/>
    <col min="10763" max="11008" width="9.33203125" style="286"/>
    <col min="11009" max="11009" width="7.1640625" style="286" customWidth="1"/>
    <col min="11010" max="11011" width="9.33203125" style="286"/>
    <col min="11012" max="11012" width="6.1640625" style="286" customWidth="1"/>
    <col min="11013" max="11013" width="22.33203125" style="286" customWidth="1"/>
    <col min="11014" max="11014" width="31.5" style="286" customWidth="1"/>
    <col min="11015" max="11015" width="7.83203125" style="286" customWidth="1"/>
    <col min="11016" max="11016" width="8.6640625" style="286" customWidth="1"/>
    <col min="11017" max="11017" width="11.1640625" style="286" bestFit="1" customWidth="1"/>
    <col min="11018" max="11018" width="14" style="286" customWidth="1"/>
    <col min="11019" max="11264" width="9.33203125" style="286"/>
    <col min="11265" max="11265" width="7.1640625" style="286" customWidth="1"/>
    <col min="11266" max="11267" width="9.33203125" style="286"/>
    <col min="11268" max="11268" width="6.1640625" style="286" customWidth="1"/>
    <col min="11269" max="11269" width="22.33203125" style="286" customWidth="1"/>
    <col min="11270" max="11270" width="31.5" style="286" customWidth="1"/>
    <col min="11271" max="11271" width="7.83203125" style="286" customWidth="1"/>
    <col min="11272" max="11272" width="8.6640625" style="286" customWidth="1"/>
    <col min="11273" max="11273" width="11.1640625" style="286" bestFit="1" customWidth="1"/>
    <col min="11274" max="11274" width="14" style="286" customWidth="1"/>
    <col min="11275" max="11520" width="9.33203125" style="286"/>
    <col min="11521" max="11521" width="7.1640625" style="286" customWidth="1"/>
    <col min="11522" max="11523" width="9.33203125" style="286"/>
    <col min="11524" max="11524" width="6.1640625" style="286" customWidth="1"/>
    <col min="11525" max="11525" width="22.33203125" style="286" customWidth="1"/>
    <col min="11526" max="11526" width="31.5" style="286" customWidth="1"/>
    <col min="11527" max="11527" width="7.83203125" style="286" customWidth="1"/>
    <col min="11528" max="11528" width="8.6640625" style="286" customWidth="1"/>
    <col min="11529" max="11529" width="11.1640625" style="286" bestFit="1" customWidth="1"/>
    <col min="11530" max="11530" width="14" style="286" customWidth="1"/>
    <col min="11531" max="11776" width="9.33203125" style="286"/>
    <col min="11777" max="11777" width="7.1640625" style="286" customWidth="1"/>
    <col min="11778" max="11779" width="9.33203125" style="286"/>
    <col min="11780" max="11780" width="6.1640625" style="286" customWidth="1"/>
    <col min="11781" max="11781" width="22.33203125" style="286" customWidth="1"/>
    <col min="11782" max="11782" width="31.5" style="286" customWidth="1"/>
    <col min="11783" max="11783" width="7.83203125" style="286" customWidth="1"/>
    <col min="11784" max="11784" width="8.6640625" style="286" customWidth="1"/>
    <col min="11785" max="11785" width="11.1640625" style="286" bestFit="1" customWidth="1"/>
    <col min="11786" max="11786" width="14" style="286" customWidth="1"/>
    <col min="11787" max="12032" width="9.33203125" style="286"/>
    <col min="12033" max="12033" width="7.1640625" style="286" customWidth="1"/>
    <col min="12034" max="12035" width="9.33203125" style="286"/>
    <col min="12036" max="12036" width="6.1640625" style="286" customWidth="1"/>
    <col min="12037" max="12037" width="22.33203125" style="286" customWidth="1"/>
    <col min="12038" max="12038" width="31.5" style="286" customWidth="1"/>
    <col min="12039" max="12039" width="7.83203125" style="286" customWidth="1"/>
    <col min="12040" max="12040" width="8.6640625" style="286" customWidth="1"/>
    <col min="12041" max="12041" width="11.1640625" style="286" bestFit="1" customWidth="1"/>
    <col min="12042" max="12042" width="14" style="286" customWidth="1"/>
    <col min="12043" max="12288" width="9.33203125" style="286"/>
    <col min="12289" max="12289" width="7.1640625" style="286" customWidth="1"/>
    <col min="12290" max="12291" width="9.33203125" style="286"/>
    <col min="12292" max="12292" width="6.1640625" style="286" customWidth="1"/>
    <col min="12293" max="12293" width="22.33203125" style="286" customWidth="1"/>
    <col min="12294" max="12294" width="31.5" style="286" customWidth="1"/>
    <col min="12295" max="12295" width="7.83203125" style="286" customWidth="1"/>
    <col min="12296" max="12296" width="8.6640625" style="286" customWidth="1"/>
    <col min="12297" max="12297" width="11.1640625" style="286" bestFit="1" customWidth="1"/>
    <col min="12298" max="12298" width="14" style="286" customWidth="1"/>
    <col min="12299" max="12544" width="9.33203125" style="286"/>
    <col min="12545" max="12545" width="7.1640625" style="286" customWidth="1"/>
    <col min="12546" max="12547" width="9.33203125" style="286"/>
    <col min="12548" max="12548" width="6.1640625" style="286" customWidth="1"/>
    <col min="12549" max="12549" width="22.33203125" style="286" customWidth="1"/>
    <col min="12550" max="12550" width="31.5" style="286" customWidth="1"/>
    <col min="12551" max="12551" width="7.83203125" style="286" customWidth="1"/>
    <col min="12552" max="12552" width="8.6640625" style="286" customWidth="1"/>
    <col min="12553" max="12553" width="11.1640625" style="286" bestFit="1" customWidth="1"/>
    <col min="12554" max="12554" width="14" style="286" customWidth="1"/>
    <col min="12555" max="12800" width="9.33203125" style="286"/>
    <col min="12801" max="12801" width="7.1640625" style="286" customWidth="1"/>
    <col min="12802" max="12803" width="9.33203125" style="286"/>
    <col min="12804" max="12804" width="6.1640625" style="286" customWidth="1"/>
    <col min="12805" max="12805" width="22.33203125" style="286" customWidth="1"/>
    <col min="12806" max="12806" width="31.5" style="286" customWidth="1"/>
    <col min="12807" max="12807" width="7.83203125" style="286" customWidth="1"/>
    <col min="12808" max="12808" width="8.6640625" style="286" customWidth="1"/>
    <col min="12809" max="12809" width="11.1640625" style="286" bestFit="1" customWidth="1"/>
    <col min="12810" max="12810" width="14" style="286" customWidth="1"/>
    <col min="12811" max="13056" width="9.33203125" style="286"/>
    <col min="13057" max="13057" width="7.1640625" style="286" customWidth="1"/>
    <col min="13058" max="13059" width="9.33203125" style="286"/>
    <col min="13060" max="13060" width="6.1640625" style="286" customWidth="1"/>
    <col min="13061" max="13061" width="22.33203125" style="286" customWidth="1"/>
    <col min="13062" max="13062" width="31.5" style="286" customWidth="1"/>
    <col min="13063" max="13063" width="7.83203125" style="286" customWidth="1"/>
    <col min="13064" max="13064" width="8.6640625" style="286" customWidth="1"/>
    <col min="13065" max="13065" width="11.1640625" style="286" bestFit="1" customWidth="1"/>
    <col min="13066" max="13066" width="14" style="286" customWidth="1"/>
    <col min="13067" max="13312" width="9.33203125" style="286"/>
    <col min="13313" max="13313" width="7.1640625" style="286" customWidth="1"/>
    <col min="13314" max="13315" width="9.33203125" style="286"/>
    <col min="13316" max="13316" width="6.1640625" style="286" customWidth="1"/>
    <col min="13317" max="13317" width="22.33203125" style="286" customWidth="1"/>
    <col min="13318" max="13318" width="31.5" style="286" customWidth="1"/>
    <col min="13319" max="13319" width="7.83203125" style="286" customWidth="1"/>
    <col min="13320" max="13320" width="8.6640625" style="286" customWidth="1"/>
    <col min="13321" max="13321" width="11.1640625" style="286" bestFit="1" customWidth="1"/>
    <col min="13322" max="13322" width="14" style="286" customWidth="1"/>
    <col min="13323" max="13568" width="9.33203125" style="286"/>
    <col min="13569" max="13569" width="7.1640625" style="286" customWidth="1"/>
    <col min="13570" max="13571" width="9.33203125" style="286"/>
    <col min="13572" max="13572" width="6.1640625" style="286" customWidth="1"/>
    <col min="13573" max="13573" width="22.33203125" style="286" customWidth="1"/>
    <col min="13574" max="13574" width="31.5" style="286" customWidth="1"/>
    <col min="13575" max="13575" width="7.83203125" style="286" customWidth="1"/>
    <col min="13576" max="13576" width="8.6640625" style="286" customWidth="1"/>
    <col min="13577" max="13577" width="11.1640625" style="286" bestFit="1" customWidth="1"/>
    <col min="13578" max="13578" width="14" style="286" customWidth="1"/>
    <col min="13579" max="13824" width="9.33203125" style="286"/>
    <col min="13825" max="13825" width="7.1640625" style="286" customWidth="1"/>
    <col min="13826" max="13827" width="9.33203125" style="286"/>
    <col min="13828" max="13828" width="6.1640625" style="286" customWidth="1"/>
    <col min="13829" max="13829" width="22.33203125" style="286" customWidth="1"/>
    <col min="13830" max="13830" width="31.5" style="286" customWidth="1"/>
    <col min="13831" max="13831" width="7.83203125" style="286" customWidth="1"/>
    <col min="13832" max="13832" width="8.6640625" style="286" customWidth="1"/>
    <col min="13833" max="13833" width="11.1640625" style="286" bestFit="1" customWidth="1"/>
    <col min="13834" max="13834" width="14" style="286" customWidth="1"/>
    <col min="13835" max="14080" width="9.33203125" style="286"/>
    <col min="14081" max="14081" width="7.1640625" style="286" customWidth="1"/>
    <col min="14082" max="14083" width="9.33203125" style="286"/>
    <col min="14084" max="14084" width="6.1640625" style="286" customWidth="1"/>
    <col min="14085" max="14085" width="22.33203125" style="286" customWidth="1"/>
    <col min="14086" max="14086" width="31.5" style="286" customWidth="1"/>
    <col min="14087" max="14087" width="7.83203125" style="286" customWidth="1"/>
    <col min="14088" max="14088" width="8.6640625" style="286" customWidth="1"/>
    <col min="14089" max="14089" width="11.1640625" style="286" bestFit="1" customWidth="1"/>
    <col min="14090" max="14090" width="14" style="286" customWidth="1"/>
    <col min="14091" max="14336" width="9.33203125" style="286"/>
    <col min="14337" max="14337" width="7.1640625" style="286" customWidth="1"/>
    <col min="14338" max="14339" width="9.33203125" style="286"/>
    <col min="14340" max="14340" width="6.1640625" style="286" customWidth="1"/>
    <col min="14341" max="14341" width="22.33203125" style="286" customWidth="1"/>
    <col min="14342" max="14342" width="31.5" style="286" customWidth="1"/>
    <col min="14343" max="14343" width="7.83203125" style="286" customWidth="1"/>
    <col min="14344" max="14344" width="8.6640625" style="286" customWidth="1"/>
    <col min="14345" max="14345" width="11.1640625" style="286" bestFit="1" customWidth="1"/>
    <col min="14346" max="14346" width="14" style="286" customWidth="1"/>
    <col min="14347" max="14592" width="9.33203125" style="286"/>
    <col min="14593" max="14593" width="7.1640625" style="286" customWidth="1"/>
    <col min="14594" max="14595" width="9.33203125" style="286"/>
    <col min="14596" max="14596" width="6.1640625" style="286" customWidth="1"/>
    <col min="14597" max="14597" width="22.33203125" style="286" customWidth="1"/>
    <col min="14598" max="14598" width="31.5" style="286" customWidth="1"/>
    <col min="14599" max="14599" width="7.83203125" style="286" customWidth="1"/>
    <col min="14600" max="14600" width="8.6640625" style="286" customWidth="1"/>
    <col min="14601" max="14601" width="11.1640625" style="286" bestFit="1" customWidth="1"/>
    <col min="14602" max="14602" width="14" style="286" customWidth="1"/>
    <col min="14603" max="14848" width="9.33203125" style="286"/>
    <col min="14849" max="14849" width="7.1640625" style="286" customWidth="1"/>
    <col min="14850" max="14851" width="9.33203125" style="286"/>
    <col min="14852" max="14852" width="6.1640625" style="286" customWidth="1"/>
    <col min="14853" max="14853" width="22.33203125" style="286" customWidth="1"/>
    <col min="14854" max="14854" width="31.5" style="286" customWidth="1"/>
    <col min="14855" max="14855" width="7.83203125" style="286" customWidth="1"/>
    <col min="14856" max="14856" width="8.6640625" style="286" customWidth="1"/>
    <col min="14857" max="14857" width="11.1640625" style="286" bestFit="1" customWidth="1"/>
    <col min="14858" max="14858" width="14" style="286" customWidth="1"/>
    <col min="14859" max="15104" width="9.33203125" style="286"/>
    <col min="15105" max="15105" width="7.1640625" style="286" customWidth="1"/>
    <col min="15106" max="15107" width="9.33203125" style="286"/>
    <col min="15108" max="15108" width="6.1640625" style="286" customWidth="1"/>
    <col min="15109" max="15109" width="22.33203125" style="286" customWidth="1"/>
    <col min="15110" max="15110" width="31.5" style="286" customWidth="1"/>
    <col min="15111" max="15111" width="7.83203125" style="286" customWidth="1"/>
    <col min="15112" max="15112" width="8.6640625" style="286" customWidth="1"/>
    <col min="15113" max="15113" width="11.1640625" style="286" bestFit="1" customWidth="1"/>
    <col min="15114" max="15114" width="14" style="286" customWidth="1"/>
    <col min="15115" max="15360" width="9.33203125" style="286"/>
    <col min="15361" max="15361" width="7.1640625" style="286" customWidth="1"/>
    <col min="15362" max="15363" width="9.33203125" style="286"/>
    <col min="15364" max="15364" width="6.1640625" style="286" customWidth="1"/>
    <col min="15365" max="15365" width="22.33203125" style="286" customWidth="1"/>
    <col min="15366" max="15366" width="31.5" style="286" customWidth="1"/>
    <col min="15367" max="15367" width="7.83203125" style="286" customWidth="1"/>
    <col min="15368" max="15368" width="8.6640625" style="286" customWidth="1"/>
    <col min="15369" max="15369" width="11.1640625" style="286" bestFit="1" customWidth="1"/>
    <col min="15370" max="15370" width="14" style="286" customWidth="1"/>
    <col min="15371" max="15616" width="9.33203125" style="286"/>
    <col min="15617" max="15617" width="7.1640625" style="286" customWidth="1"/>
    <col min="15618" max="15619" width="9.33203125" style="286"/>
    <col min="15620" max="15620" width="6.1640625" style="286" customWidth="1"/>
    <col min="15621" max="15621" width="22.33203125" style="286" customWidth="1"/>
    <col min="15622" max="15622" width="31.5" style="286" customWidth="1"/>
    <col min="15623" max="15623" width="7.83203125" style="286" customWidth="1"/>
    <col min="15624" max="15624" width="8.6640625" style="286" customWidth="1"/>
    <col min="15625" max="15625" width="11.1640625" style="286" bestFit="1" customWidth="1"/>
    <col min="15626" max="15626" width="14" style="286" customWidth="1"/>
    <col min="15627" max="15872" width="9.33203125" style="286"/>
    <col min="15873" max="15873" width="7.1640625" style="286" customWidth="1"/>
    <col min="15874" max="15875" width="9.33203125" style="286"/>
    <col min="15876" max="15876" width="6.1640625" style="286" customWidth="1"/>
    <col min="15877" max="15877" width="22.33203125" style="286" customWidth="1"/>
    <col min="15878" max="15878" width="31.5" style="286" customWidth="1"/>
    <col min="15879" max="15879" width="7.83203125" style="286" customWidth="1"/>
    <col min="15880" max="15880" width="8.6640625" style="286" customWidth="1"/>
    <col min="15881" max="15881" width="11.1640625" style="286" bestFit="1" customWidth="1"/>
    <col min="15882" max="15882" width="14" style="286" customWidth="1"/>
    <col min="15883" max="16128" width="9.33203125" style="286"/>
    <col min="16129" max="16129" width="7.1640625" style="286" customWidth="1"/>
    <col min="16130" max="16131" width="9.33203125" style="286"/>
    <col min="16132" max="16132" width="6.1640625" style="286" customWidth="1"/>
    <col min="16133" max="16133" width="22.33203125" style="286" customWidth="1"/>
    <col min="16134" max="16134" width="31.5" style="286" customWidth="1"/>
    <col min="16135" max="16135" width="7.83203125" style="286" customWidth="1"/>
    <col min="16136" max="16136" width="8.6640625" style="286" customWidth="1"/>
    <col min="16137" max="16137" width="11.1640625" style="286" bestFit="1" customWidth="1"/>
    <col min="16138" max="16138" width="14" style="286" customWidth="1"/>
    <col min="16139" max="16384" width="9.33203125" style="286"/>
  </cols>
  <sheetData>
    <row r="1" spans="1:10" ht="18">
      <c r="A1" s="283" t="s">
        <v>97</v>
      </c>
      <c r="B1" s="284"/>
      <c r="C1" s="284"/>
      <c r="D1" s="284"/>
      <c r="E1" s="284"/>
      <c r="F1" s="285"/>
      <c r="G1" s="285"/>
      <c r="H1" s="285"/>
      <c r="I1" s="285"/>
      <c r="J1" s="285"/>
    </row>
    <row r="2" spans="1:10">
      <c r="A2" s="287" t="s">
        <v>12</v>
      </c>
      <c r="B2" s="285"/>
      <c r="C2" s="285" t="s">
        <v>13</v>
      </c>
      <c r="D2" s="285"/>
      <c r="E2" s="285"/>
      <c r="F2" s="285"/>
      <c r="G2" s="285"/>
      <c r="H2" s="285"/>
      <c r="I2" s="285"/>
      <c r="J2" s="285"/>
    </row>
    <row r="3" spans="1:10">
      <c r="A3" s="287" t="s">
        <v>413</v>
      </c>
      <c r="B3" s="285"/>
      <c r="C3" s="285" t="s">
        <v>414</v>
      </c>
      <c r="D3" s="285"/>
      <c r="E3" s="285"/>
      <c r="F3" s="285"/>
      <c r="G3" s="285"/>
      <c r="H3" s="285"/>
      <c r="I3" s="285"/>
      <c r="J3" s="285"/>
    </row>
    <row r="4" spans="1:10">
      <c r="A4" s="287" t="s">
        <v>415</v>
      </c>
      <c r="B4" s="285"/>
      <c r="C4" s="285" t="s">
        <v>416</v>
      </c>
      <c r="D4" s="285"/>
      <c r="E4" s="285"/>
      <c r="F4" s="285"/>
      <c r="G4" s="285"/>
      <c r="H4" s="285"/>
      <c r="I4" s="285"/>
      <c r="J4" s="285"/>
    </row>
    <row r="5" spans="1:10">
      <c r="A5" s="287" t="s">
        <v>417</v>
      </c>
      <c r="B5" s="285"/>
      <c r="C5" s="285" t="s">
        <v>418</v>
      </c>
      <c r="D5" s="285"/>
      <c r="E5" s="285"/>
      <c r="F5" s="285"/>
      <c r="G5" s="285"/>
      <c r="H5" s="285"/>
      <c r="I5" s="285"/>
      <c r="J5" s="285"/>
    </row>
    <row r="6" spans="1:10">
      <c r="A6" s="287" t="s">
        <v>23</v>
      </c>
      <c r="B6" s="285"/>
      <c r="C6" s="285" t="s">
        <v>419</v>
      </c>
      <c r="D6" s="285"/>
      <c r="E6" s="285"/>
      <c r="F6" s="285"/>
      <c r="G6" s="285"/>
      <c r="H6" s="285"/>
      <c r="I6" s="285"/>
      <c r="J6" s="285"/>
    </row>
    <row r="7" spans="1:10" ht="13.5" thickBot="1">
      <c r="A7" s="288" t="s">
        <v>18</v>
      </c>
      <c r="B7" s="289"/>
      <c r="C7" s="290" t="s">
        <v>595</v>
      </c>
      <c r="D7" s="289"/>
      <c r="E7" s="289"/>
      <c r="F7" s="285"/>
      <c r="G7" s="285"/>
      <c r="H7" s="285"/>
      <c r="I7" s="285"/>
      <c r="J7" s="285"/>
    </row>
    <row r="8" spans="1:10" ht="34.5" thickBot="1">
      <c r="A8" s="291" t="s">
        <v>420</v>
      </c>
      <c r="B8" s="417" t="s">
        <v>421</v>
      </c>
      <c r="C8" s="418"/>
      <c r="D8" s="418"/>
      <c r="E8" s="418"/>
      <c r="F8" s="419"/>
      <c r="G8" s="292" t="s">
        <v>422</v>
      </c>
      <c r="H8" s="292" t="s">
        <v>100</v>
      </c>
      <c r="I8" s="293" t="s">
        <v>423</v>
      </c>
      <c r="J8" s="294" t="s">
        <v>424</v>
      </c>
    </row>
    <row r="9" spans="1:10" ht="15.75" customHeight="1">
      <c r="A9" s="295"/>
      <c r="B9" s="420" t="s">
        <v>425</v>
      </c>
      <c r="C9" s="421"/>
      <c r="D9" s="421"/>
      <c r="E9" s="421"/>
      <c r="F9" s="422"/>
      <c r="G9" s="296"/>
      <c r="H9" s="297"/>
      <c r="I9" s="298"/>
      <c r="J9" s="299"/>
    </row>
    <row r="10" spans="1:10">
      <c r="A10" s="300" t="s">
        <v>426</v>
      </c>
      <c r="B10" s="423" t="s">
        <v>427</v>
      </c>
      <c r="C10" s="424"/>
      <c r="D10" s="424"/>
      <c r="E10" s="424"/>
      <c r="F10" s="424"/>
      <c r="G10" s="301" t="s">
        <v>115</v>
      </c>
      <c r="H10" s="302">
        <v>1</v>
      </c>
      <c r="I10" s="303"/>
      <c r="J10" s="304"/>
    </row>
    <row r="11" spans="1:10">
      <c r="A11" s="300"/>
      <c r="B11" s="423" t="s">
        <v>428</v>
      </c>
      <c r="C11" s="424"/>
      <c r="D11" s="424"/>
      <c r="E11" s="424"/>
      <c r="F11" s="424"/>
      <c r="G11" s="301" t="s">
        <v>115</v>
      </c>
      <c r="H11" s="302">
        <v>1</v>
      </c>
      <c r="I11" s="303"/>
      <c r="J11" s="304"/>
    </row>
    <row r="12" spans="1:10">
      <c r="A12" s="300" t="s">
        <v>429</v>
      </c>
      <c r="B12" s="423" t="s">
        <v>430</v>
      </c>
      <c r="C12" s="424"/>
      <c r="D12" s="424"/>
      <c r="E12" s="424"/>
      <c r="F12" s="424"/>
      <c r="G12" s="301" t="s">
        <v>115</v>
      </c>
      <c r="H12" s="302">
        <v>1</v>
      </c>
      <c r="I12" s="303"/>
      <c r="J12" s="304"/>
    </row>
    <row r="13" spans="1:10">
      <c r="A13" s="300"/>
      <c r="B13" s="423" t="s">
        <v>431</v>
      </c>
      <c r="C13" s="424"/>
      <c r="D13" s="424"/>
      <c r="E13" s="424"/>
      <c r="F13" s="424"/>
      <c r="G13" s="301" t="s">
        <v>115</v>
      </c>
      <c r="H13" s="302">
        <v>2</v>
      </c>
      <c r="I13" s="303"/>
      <c r="J13" s="304"/>
    </row>
    <row r="14" spans="1:10">
      <c r="A14" s="300" t="s">
        <v>432</v>
      </c>
      <c r="B14" s="423" t="s">
        <v>433</v>
      </c>
      <c r="C14" s="424"/>
      <c r="D14" s="424"/>
      <c r="E14" s="424"/>
      <c r="F14" s="424"/>
      <c r="G14" s="301" t="s">
        <v>115</v>
      </c>
      <c r="H14" s="302">
        <v>2</v>
      </c>
      <c r="I14" s="303"/>
      <c r="J14" s="304"/>
    </row>
    <row r="15" spans="1:10">
      <c r="A15" s="300"/>
      <c r="B15" s="423" t="s">
        <v>434</v>
      </c>
      <c r="C15" s="424"/>
      <c r="D15" s="424"/>
      <c r="E15" s="424"/>
      <c r="F15" s="424"/>
      <c r="G15" s="301" t="s">
        <v>115</v>
      </c>
      <c r="H15" s="302">
        <v>2</v>
      </c>
      <c r="I15" s="303"/>
      <c r="J15" s="304"/>
    </row>
    <row r="16" spans="1:10">
      <c r="A16" s="300"/>
      <c r="B16" s="423" t="s">
        <v>435</v>
      </c>
      <c r="C16" s="424"/>
      <c r="D16" s="424"/>
      <c r="E16" s="424"/>
      <c r="F16" s="424"/>
      <c r="G16" s="301" t="s">
        <v>115</v>
      </c>
      <c r="H16" s="302">
        <v>1</v>
      </c>
      <c r="I16" s="303"/>
      <c r="J16" s="304"/>
    </row>
    <row r="17" spans="1:10">
      <c r="A17" s="300"/>
      <c r="B17" s="423" t="s">
        <v>436</v>
      </c>
      <c r="C17" s="424"/>
      <c r="D17" s="424"/>
      <c r="E17" s="424"/>
      <c r="F17" s="424"/>
      <c r="G17" s="301" t="s">
        <v>115</v>
      </c>
      <c r="H17" s="302">
        <v>2</v>
      </c>
      <c r="I17" s="303"/>
      <c r="J17" s="304"/>
    </row>
    <row r="18" spans="1:10" ht="12.75" customHeight="1">
      <c r="A18" s="305"/>
      <c r="B18" s="427" t="s">
        <v>437</v>
      </c>
      <c r="C18" s="428"/>
      <c r="D18" s="428"/>
      <c r="E18" s="428"/>
      <c r="F18" s="429" t="s">
        <v>115</v>
      </c>
      <c r="G18" s="301" t="s">
        <v>115</v>
      </c>
      <c r="H18" s="302">
        <v>1</v>
      </c>
      <c r="I18" s="303"/>
      <c r="J18" s="304"/>
    </row>
    <row r="19" spans="1:10">
      <c r="A19" s="300" t="s">
        <v>438</v>
      </c>
      <c r="B19" s="423" t="s">
        <v>439</v>
      </c>
      <c r="C19" s="424"/>
      <c r="D19" s="424"/>
      <c r="E19" s="424"/>
      <c r="F19" s="424"/>
      <c r="G19" s="301" t="s">
        <v>115</v>
      </c>
      <c r="H19" s="302">
        <v>1</v>
      </c>
      <c r="I19" s="303"/>
      <c r="J19" s="303"/>
    </row>
    <row r="20" spans="1:10">
      <c r="A20" s="300"/>
      <c r="B20" s="423" t="s">
        <v>440</v>
      </c>
      <c r="C20" s="424"/>
      <c r="D20" s="424"/>
      <c r="E20" s="424"/>
      <c r="F20" s="424"/>
      <c r="G20" s="301" t="s">
        <v>441</v>
      </c>
      <c r="H20" s="302">
        <v>60</v>
      </c>
      <c r="I20" s="303"/>
      <c r="J20" s="304"/>
    </row>
    <row r="21" spans="1:10">
      <c r="A21" s="300"/>
      <c r="B21" s="423" t="s">
        <v>442</v>
      </c>
      <c r="C21" s="424"/>
      <c r="D21" s="424"/>
      <c r="E21" s="424"/>
      <c r="F21" s="424"/>
      <c r="G21" s="301" t="s">
        <v>138</v>
      </c>
      <c r="H21" s="302">
        <v>3</v>
      </c>
      <c r="I21" s="303"/>
      <c r="J21" s="304"/>
    </row>
    <row r="22" spans="1:10">
      <c r="A22" s="300"/>
      <c r="B22" s="425" t="s">
        <v>443</v>
      </c>
      <c r="C22" s="426"/>
      <c r="D22" s="426"/>
      <c r="E22" s="426"/>
      <c r="F22" s="426"/>
      <c r="G22" s="301"/>
      <c r="H22" s="306"/>
      <c r="I22" s="303"/>
      <c r="J22" s="304"/>
    </row>
    <row r="23" spans="1:10">
      <c r="A23" s="300"/>
      <c r="B23" s="423" t="s">
        <v>444</v>
      </c>
      <c r="C23" s="424"/>
      <c r="D23" s="424"/>
      <c r="E23" s="424"/>
      <c r="F23" s="424"/>
      <c r="G23" s="301" t="s">
        <v>115</v>
      </c>
      <c r="H23" s="302">
        <v>2</v>
      </c>
      <c r="I23" s="303"/>
      <c r="J23" s="304"/>
    </row>
    <row r="24" spans="1:10">
      <c r="A24" s="300"/>
      <c r="B24" s="423" t="s">
        <v>445</v>
      </c>
      <c r="C24" s="424"/>
      <c r="D24" s="424"/>
      <c r="E24" s="424"/>
      <c r="F24" s="424"/>
      <c r="G24" s="301" t="s">
        <v>115</v>
      </c>
      <c r="H24" s="302">
        <v>2</v>
      </c>
      <c r="I24" s="303"/>
      <c r="J24" s="304"/>
    </row>
    <row r="25" spans="1:10">
      <c r="A25" s="300"/>
      <c r="B25" s="423" t="s">
        <v>446</v>
      </c>
      <c r="C25" s="424"/>
      <c r="D25" s="424"/>
      <c r="E25" s="424"/>
      <c r="F25" s="424"/>
      <c r="G25" s="301" t="s">
        <v>138</v>
      </c>
      <c r="H25" s="302">
        <v>18</v>
      </c>
      <c r="I25" s="303"/>
      <c r="J25" s="304"/>
    </row>
    <row r="26" spans="1:10">
      <c r="A26" s="300"/>
      <c r="B26" s="423" t="s">
        <v>447</v>
      </c>
      <c r="C26" s="424"/>
      <c r="D26" s="424"/>
      <c r="E26" s="424"/>
      <c r="F26" s="424"/>
      <c r="G26" s="301" t="s">
        <v>115</v>
      </c>
      <c r="H26" s="302">
        <v>10</v>
      </c>
      <c r="I26" s="303"/>
      <c r="J26" s="304"/>
    </row>
    <row r="27" spans="1:10">
      <c r="A27" s="300"/>
      <c r="B27" s="423" t="s">
        <v>448</v>
      </c>
      <c r="C27" s="424"/>
      <c r="D27" s="424"/>
      <c r="E27" s="424"/>
      <c r="F27" s="424"/>
      <c r="G27" s="301" t="s">
        <v>138</v>
      </c>
      <c r="H27" s="302">
        <v>18</v>
      </c>
      <c r="I27" s="303"/>
      <c r="J27" s="304"/>
    </row>
    <row r="28" spans="1:10">
      <c r="A28" s="300"/>
      <c r="B28" s="423" t="s">
        <v>449</v>
      </c>
      <c r="C28" s="424"/>
      <c r="D28" s="424"/>
      <c r="E28" s="424"/>
      <c r="F28" s="424"/>
      <c r="G28" s="301" t="s">
        <v>115</v>
      </c>
      <c r="H28" s="302">
        <v>4</v>
      </c>
      <c r="I28" s="303"/>
      <c r="J28" s="304"/>
    </row>
    <row r="29" spans="1:10">
      <c r="A29" s="300"/>
      <c r="B29" s="423" t="s">
        <v>450</v>
      </c>
      <c r="C29" s="424"/>
      <c r="D29" s="424"/>
      <c r="E29" s="424"/>
      <c r="F29" s="424"/>
      <c r="G29" s="301" t="s">
        <v>115</v>
      </c>
      <c r="H29" s="302">
        <v>4</v>
      </c>
      <c r="I29" s="303"/>
      <c r="J29" s="304"/>
    </row>
    <row r="30" spans="1:10">
      <c r="A30" s="300"/>
      <c r="B30" s="423" t="s">
        <v>451</v>
      </c>
      <c r="C30" s="424"/>
      <c r="D30" s="424"/>
      <c r="E30" s="424"/>
      <c r="F30" s="424"/>
      <c r="G30" s="301" t="s">
        <v>441</v>
      </c>
      <c r="H30" s="302">
        <v>105</v>
      </c>
      <c r="I30" s="303"/>
      <c r="J30" s="303"/>
    </row>
    <row r="31" spans="1:10" ht="13.5" thickBot="1">
      <c r="A31" s="300"/>
      <c r="B31" s="423" t="s">
        <v>452</v>
      </c>
      <c r="C31" s="424"/>
      <c r="D31" s="424"/>
      <c r="E31" s="424"/>
      <c r="F31" s="424"/>
      <c r="G31" s="301" t="s">
        <v>149</v>
      </c>
      <c r="H31" s="302">
        <v>8</v>
      </c>
      <c r="I31" s="303"/>
      <c r="J31" s="303"/>
    </row>
    <row r="32" spans="1:10" ht="13.5" thickBot="1">
      <c r="A32" s="300"/>
      <c r="B32" s="430" t="s">
        <v>453</v>
      </c>
      <c r="C32" s="431"/>
      <c r="D32" s="431"/>
      <c r="E32" s="431"/>
      <c r="F32" s="432"/>
      <c r="G32" s="307"/>
      <c r="H32" s="307"/>
      <c r="I32" s="308"/>
      <c r="J32" s="309"/>
    </row>
    <row r="33" spans="1:10" ht="15">
      <c r="A33" s="305"/>
      <c r="B33" s="420" t="s">
        <v>454</v>
      </c>
      <c r="C33" s="421"/>
      <c r="D33" s="421"/>
      <c r="E33" s="421"/>
      <c r="F33" s="422"/>
      <c r="G33" s="301"/>
      <c r="H33" s="301"/>
      <c r="I33" s="303"/>
      <c r="J33" s="304"/>
    </row>
    <row r="34" spans="1:10">
      <c r="A34" s="300"/>
      <c r="B34" s="423" t="s">
        <v>455</v>
      </c>
      <c r="C34" s="424"/>
      <c r="D34" s="424"/>
      <c r="E34" s="424"/>
      <c r="F34" s="424"/>
      <c r="G34" s="301" t="s">
        <v>185</v>
      </c>
      <c r="H34" s="302">
        <v>50</v>
      </c>
      <c r="I34" s="303"/>
      <c r="J34" s="304"/>
    </row>
    <row r="35" spans="1:10">
      <c r="A35" s="300"/>
      <c r="B35" s="423" t="s">
        <v>456</v>
      </c>
      <c r="C35" s="424"/>
      <c r="D35" s="424"/>
      <c r="E35" s="424"/>
      <c r="F35" s="424"/>
      <c r="G35" s="301" t="s">
        <v>441</v>
      </c>
      <c r="H35" s="302">
        <v>1800</v>
      </c>
      <c r="I35" s="303"/>
      <c r="J35" s="304"/>
    </row>
    <row r="36" spans="1:10">
      <c r="A36" s="300"/>
      <c r="B36" s="423" t="s">
        <v>457</v>
      </c>
      <c r="C36" s="424"/>
      <c r="D36" s="424"/>
      <c r="E36" s="424"/>
      <c r="F36" s="424"/>
      <c r="G36" s="301" t="s">
        <v>115</v>
      </c>
      <c r="H36" s="302">
        <v>1</v>
      </c>
      <c r="I36" s="303"/>
      <c r="J36" s="303"/>
    </row>
    <row r="37" spans="1:10">
      <c r="A37" s="300"/>
      <c r="B37" s="423" t="s">
        <v>458</v>
      </c>
      <c r="C37" s="424"/>
      <c r="D37" s="424"/>
      <c r="E37" s="424"/>
      <c r="F37" s="424"/>
      <c r="G37" s="301" t="s">
        <v>115</v>
      </c>
      <c r="H37" s="302">
        <v>2</v>
      </c>
      <c r="I37" s="303"/>
      <c r="J37" s="303"/>
    </row>
    <row r="38" spans="1:10">
      <c r="A38" s="300"/>
      <c r="B38" s="423" t="s">
        <v>459</v>
      </c>
      <c r="C38" s="424"/>
      <c r="D38" s="424"/>
      <c r="E38" s="424"/>
      <c r="F38" s="424"/>
      <c r="G38" s="301" t="s">
        <v>115</v>
      </c>
      <c r="H38" s="302">
        <v>1</v>
      </c>
      <c r="I38" s="303"/>
      <c r="J38" s="303"/>
    </row>
    <row r="39" spans="1:10">
      <c r="A39" s="300"/>
      <c r="B39" s="423" t="s">
        <v>460</v>
      </c>
      <c r="C39" s="424"/>
      <c r="D39" s="424"/>
      <c r="E39" s="424"/>
      <c r="F39" s="424"/>
      <c r="G39" s="301" t="s">
        <v>115</v>
      </c>
      <c r="H39" s="302">
        <v>2</v>
      </c>
      <c r="I39" s="303"/>
      <c r="J39" s="303"/>
    </row>
    <row r="40" spans="1:10">
      <c r="A40" s="300"/>
      <c r="B40" s="423" t="s">
        <v>461</v>
      </c>
      <c r="C40" s="424"/>
      <c r="D40" s="424"/>
      <c r="E40" s="424"/>
      <c r="F40" s="424"/>
      <c r="G40" s="301" t="s">
        <v>115</v>
      </c>
      <c r="H40" s="302">
        <v>1</v>
      </c>
      <c r="I40" s="303"/>
      <c r="J40" s="303"/>
    </row>
    <row r="41" spans="1:10">
      <c r="A41" s="300" t="s">
        <v>462</v>
      </c>
      <c r="B41" s="423" t="s">
        <v>463</v>
      </c>
      <c r="C41" s="424"/>
      <c r="D41" s="424"/>
      <c r="E41" s="424"/>
      <c r="F41" s="424"/>
      <c r="G41" s="301" t="s">
        <v>115</v>
      </c>
      <c r="H41" s="302">
        <v>1</v>
      </c>
      <c r="I41" s="303"/>
      <c r="J41" s="303"/>
    </row>
    <row r="42" spans="1:10">
      <c r="A42" s="300"/>
      <c r="B42" s="423" t="s">
        <v>464</v>
      </c>
      <c r="C42" s="424"/>
      <c r="D42" s="424"/>
      <c r="E42" s="424"/>
      <c r="F42" s="424"/>
      <c r="G42" s="301" t="s">
        <v>115</v>
      </c>
      <c r="H42" s="302">
        <v>1</v>
      </c>
      <c r="I42" s="303"/>
      <c r="J42" s="303"/>
    </row>
    <row r="43" spans="1:10">
      <c r="A43" s="300"/>
      <c r="B43" s="425" t="s">
        <v>443</v>
      </c>
      <c r="C43" s="426"/>
      <c r="D43" s="426"/>
      <c r="E43" s="426"/>
      <c r="F43" s="426"/>
      <c r="G43" s="301"/>
      <c r="H43" s="302"/>
      <c r="I43" s="303"/>
      <c r="J43" s="303"/>
    </row>
    <row r="44" spans="1:10">
      <c r="A44" s="300"/>
      <c r="B44" s="423" t="s">
        <v>465</v>
      </c>
      <c r="C44" s="424"/>
      <c r="D44" s="424"/>
      <c r="E44" s="424"/>
      <c r="F44" s="424"/>
      <c r="G44" s="301" t="s">
        <v>115</v>
      </c>
      <c r="H44" s="302">
        <v>2</v>
      </c>
      <c r="I44" s="303"/>
      <c r="J44" s="303"/>
    </row>
    <row r="45" spans="1:10">
      <c r="A45" s="300"/>
      <c r="B45" s="423" t="s">
        <v>466</v>
      </c>
      <c r="C45" s="424"/>
      <c r="D45" s="424"/>
      <c r="E45" s="424"/>
      <c r="F45" s="424"/>
      <c r="G45" s="301" t="s">
        <v>138</v>
      </c>
      <c r="H45" s="302">
        <v>5.9</v>
      </c>
      <c r="I45" s="303"/>
      <c r="J45" s="303"/>
    </row>
    <row r="46" spans="1:10">
      <c r="A46" s="300"/>
      <c r="B46" s="423" t="s">
        <v>467</v>
      </c>
      <c r="C46" s="424"/>
      <c r="D46" s="424"/>
      <c r="E46" s="424"/>
      <c r="F46" s="424"/>
      <c r="G46" s="301" t="s">
        <v>115</v>
      </c>
      <c r="H46" s="302">
        <v>1</v>
      </c>
      <c r="I46" s="303"/>
      <c r="J46" s="303"/>
    </row>
    <row r="47" spans="1:10">
      <c r="A47" s="300"/>
      <c r="B47" s="423" t="s">
        <v>451</v>
      </c>
      <c r="C47" s="424"/>
      <c r="D47" s="424"/>
      <c r="E47" s="424"/>
      <c r="F47" s="424"/>
      <c r="G47" s="301" t="s">
        <v>441</v>
      </c>
      <c r="H47" s="302">
        <v>145</v>
      </c>
      <c r="I47" s="303"/>
      <c r="J47" s="303"/>
    </row>
    <row r="48" spans="1:10" ht="13.5" thickBot="1">
      <c r="A48" s="300"/>
      <c r="B48" s="423" t="s">
        <v>452</v>
      </c>
      <c r="C48" s="424"/>
      <c r="D48" s="424"/>
      <c r="E48" s="424"/>
      <c r="F48" s="424"/>
      <c r="G48" s="301" t="s">
        <v>149</v>
      </c>
      <c r="H48" s="302">
        <v>145</v>
      </c>
      <c r="I48" s="303"/>
      <c r="J48" s="303"/>
    </row>
    <row r="49" spans="1:10" ht="13.5" thickBot="1">
      <c r="A49" s="300"/>
      <c r="B49" s="430" t="s">
        <v>453</v>
      </c>
      <c r="C49" s="431"/>
      <c r="D49" s="431"/>
      <c r="E49" s="431"/>
      <c r="F49" s="432"/>
      <c r="G49" s="307"/>
      <c r="H49" s="307"/>
      <c r="I49" s="308"/>
      <c r="J49" s="309"/>
    </row>
    <row r="50" spans="1:10" ht="15">
      <c r="A50" s="310"/>
      <c r="B50" s="420" t="s">
        <v>468</v>
      </c>
      <c r="C50" s="421"/>
      <c r="D50" s="421"/>
      <c r="E50" s="421"/>
      <c r="F50" s="422"/>
      <c r="G50" s="311"/>
      <c r="H50" s="311"/>
      <c r="I50" s="312"/>
      <c r="J50" s="313"/>
    </row>
    <row r="51" spans="1:10">
      <c r="A51" s="300" t="s">
        <v>469</v>
      </c>
      <c r="B51" s="433" t="s">
        <v>470</v>
      </c>
      <c r="C51" s="434"/>
      <c r="D51" s="434"/>
      <c r="E51" s="434"/>
      <c r="F51" s="435"/>
      <c r="G51" s="311" t="s">
        <v>115</v>
      </c>
      <c r="H51" s="302">
        <v>1</v>
      </c>
      <c r="I51" s="314"/>
      <c r="J51" s="313"/>
    </row>
    <row r="52" spans="1:10">
      <c r="A52" s="300" t="s">
        <v>471</v>
      </c>
      <c r="B52" s="423" t="s">
        <v>472</v>
      </c>
      <c r="C52" s="424"/>
      <c r="D52" s="424"/>
      <c r="E52" s="424"/>
      <c r="F52" s="424"/>
      <c r="G52" s="311" t="s">
        <v>115</v>
      </c>
      <c r="H52" s="302">
        <v>1</v>
      </c>
      <c r="I52" s="303"/>
      <c r="J52" s="313"/>
    </row>
    <row r="53" spans="1:10">
      <c r="A53" s="300" t="s">
        <v>473</v>
      </c>
      <c r="B53" s="423" t="s">
        <v>474</v>
      </c>
      <c r="C53" s="424"/>
      <c r="D53" s="424"/>
      <c r="E53" s="424"/>
      <c r="F53" s="424"/>
      <c r="G53" s="311" t="s">
        <v>115</v>
      </c>
      <c r="H53" s="302">
        <v>1</v>
      </c>
      <c r="I53" s="303"/>
      <c r="J53" s="313"/>
    </row>
    <row r="54" spans="1:10">
      <c r="A54" s="300" t="s">
        <v>475</v>
      </c>
      <c r="B54" s="423" t="s">
        <v>476</v>
      </c>
      <c r="C54" s="424"/>
      <c r="D54" s="424"/>
      <c r="E54" s="424"/>
      <c r="F54" s="424"/>
      <c r="G54" s="311" t="s">
        <v>115</v>
      </c>
      <c r="H54" s="302">
        <v>1</v>
      </c>
      <c r="I54" s="303"/>
      <c r="J54" s="313"/>
    </row>
    <row r="55" spans="1:10">
      <c r="A55" s="300"/>
      <c r="B55" s="433" t="s">
        <v>477</v>
      </c>
      <c r="C55" s="434"/>
      <c r="D55" s="434"/>
      <c r="E55" s="434"/>
      <c r="F55" s="435"/>
      <c r="G55" s="311" t="s">
        <v>115</v>
      </c>
      <c r="H55" s="302">
        <v>1</v>
      </c>
      <c r="I55" s="314"/>
      <c r="J55" s="313"/>
    </row>
    <row r="56" spans="1:10">
      <c r="A56" s="310"/>
      <c r="B56" s="423" t="s">
        <v>478</v>
      </c>
      <c r="C56" s="424"/>
      <c r="D56" s="424"/>
      <c r="E56" s="424"/>
      <c r="F56" s="424"/>
      <c r="G56" s="311" t="s">
        <v>138</v>
      </c>
      <c r="H56" s="302">
        <v>55.2</v>
      </c>
      <c r="I56" s="303"/>
      <c r="J56" s="313"/>
    </row>
    <row r="57" spans="1:10">
      <c r="A57" s="310"/>
      <c r="B57" s="423" t="s">
        <v>479</v>
      </c>
      <c r="C57" s="424"/>
      <c r="D57" s="424"/>
      <c r="E57" s="424"/>
      <c r="F57" s="424"/>
      <c r="G57" s="311" t="s">
        <v>115</v>
      </c>
      <c r="H57" s="302">
        <v>12</v>
      </c>
      <c r="I57" s="303"/>
      <c r="J57" s="313"/>
    </row>
    <row r="58" spans="1:10">
      <c r="A58" s="310"/>
      <c r="B58" s="423" t="s">
        <v>480</v>
      </c>
      <c r="C58" s="424"/>
      <c r="D58" s="424"/>
      <c r="E58" s="424"/>
      <c r="F58" s="424"/>
      <c r="G58" s="311" t="s">
        <v>138</v>
      </c>
      <c r="H58" s="315">
        <v>15.4</v>
      </c>
      <c r="I58" s="303"/>
      <c r="J58" s="313"/>
    </row>
    <row r="59" spans="1:10">
      <c r="A59" s="310"/>
      <c r="B59" s="423" t="s">
        <v>481</v>
      </c>
      <c r="C59" s="424"/>
      <c r="D59" s="424"/>
      <c r="E59" s="424"/>
      <c r="F59" s="424"/>
      <c r="G59" s="311" t="s">
        <v>115</v>
      </c>
      <c r="H59" s="315">
        <v>4</v>
      </c>
      <c r="I59" s="303"/>
      <c r="J59" s="313"/>
    </row>
    <row r="60" spans="1:10">
      <c r="A60" s="310"/>
      <c r="B60" s="423" t="s">
        <v>482</v>
      </c>
      <c r="C60" s="424"/>
      <c r="D60" s="424"/>
      <c r="E60" s="424"/>
      <c r="F60" s="424"/>
      <c r="G60" s="311" t="s">
        <v>138</v>
      </c>
      <c r="H60" s="315">
        <v>21.5</v>
      </c>
      <c r="I60" s="303"/>
      <c r="J60" s="313"/>
    </row>
    <row r="61" spans="1:10">
      <c r="A61" s="310"/>
      <c r="B61" s="423" t="s">
        <v>483</v>
      </c>
      <c r="C61" s="424"/>
      <c r="D61" s="424"/>
      <c r="E61" s="424"/>
      <c r="F61" s="424"/>
      <c r="G61" s="311" t="s">
        <v>115</v>
      </c>
      <c r="H61" s="315">
        <v>5</v>
      </c>
      <c r="I61" s="303"/>
      <c r="J61" s="313"/>
    </row>
    <row r="62" spans="1:10">
      <c r="A62" s="310"/>
      <c r="B62" s="423" t="s">
        <v>484</v>
      </c>
      <c r="C62" s="424"/>
      <c r="D62" s="424"/>
      <c r="E62" s="424"/>
      <c r="F62" s="424"/>
      <c r="G62" s="311" t="s">
        <v>138</v>
      </c>
      <c r="H62" s="302">
        <v>44</v>
      </c>
      <c r="I62" s="303"/>
      <c r="J62" s="313"/>
    </row>
    <row r="63" spans="1:10">
      <c r="A63" s="310"/>
      <c r="B63" s="425" t="s">
        <v>443</v>
      </c>
      <c r="C63" s="426"/>
      <c r="D63" s="426"/>
      <c r="E63" s="426"/>
      <c r="F63" s="426"/>
      <c r="G63" s="311"/>
      <c r="H63" s="302"/>
      <c r="I63" s="303"/>
      <c r="J63" s="313"/>
    </row>
    <row r="64" spans="1:10">
      <c r="A64" s="310"/>
      <c r="B64" s="423" t="s">
        <v>485</v>
      </c>
      <c r="C64" s="424"/>
      <c r="D64" s="424"/>
      <c r="E64" s="424"/>
      <c r="F64" s="424"/>
      <c r="G64" s="311" t="s">
        <v>138</v>
      </c>
      <c r="H64" s="302">
        <v>9</v>
      </c>
      <c r="I64" s="303"/>
      <c r="J64" s="313"/>
    </row>
    <row r="65" spans="1:10">
      <c r="A65" s="310"/>
      <c r="B65" s="423" t="s">
        <v>486</v>
      </c>
      <c r="C65" s="424"/>
      <c r="D65" s="424"/>
      <c r="E65" s="424"/>
      <c r="F65" s="424"/>
      <c r="G65" s="311" t="s">
        <v>115</v>
      </c>
      <c r="H65" s="302">
        <v>3</v>
      </c>
      <c r="I65" s="303"/>
      <c r="J65" s="313"/>
    </row>
    <row r="66" spans="1:10">
      <c r="A66" s="310"/>
      <c r="B66" s="423" t="s">
        <v>487</v>
      </c>
      <c r="C66" s="424"/>
      <c r="D66" s="424"/>
      <c r="E66" s="424"/>
      <c r="F66" s="424"/>
      <c r="G66" s="311" t="s">
        <v>115</v>
      </c>
      <c r="H66" s="302">
        <v>1</v>
      </c>
      <c r="I66" s="303"/>
      <c r="J66" s="313"/>
    </row>
    <row r="67" spans="1:10">
      <c r="A67" s="310"/>
      <c r="B67" s="423" t="s">
        <v>488</v>
      </c>
      <c r="C67" s="424"/>
      <c r="D67" s="424"/>
      <c r="E67" s="424"/>
      <c r="F67" s="424"/>
      <c r="G67" s="311" t="s">
        <v>115</v>
      </c>
      <c r="H67" s="302">
        <v>2</v>
      </c>
      <c r="I67" s="303"/>
      <c r="J67" s="313"/>
    </row>
    <row r="68" spans="1:10">
      <c r="A68" s="310"/>
      <c r="B68" s="423" t="s">
        <v>489</v>
      </c>
      <c r="C68" s="424"/>
      <c r="D68" s="424"/>
      <c r="E68" s="424"/>
      <c r="F68" s="424"/>
      <c r="G68" s="311" t="s">
        <v>138</v>
      </c>
      <c r="H68" s="302">
        <v>5</v>
      </c>
      <c r="I68" s="303"/>
      <c r="J68" s="313"/>
    </row>
    <row r="69" spans="1:10">
      <c r="A69" s="310"/>
      <c r="B69" s="423" t="s">
        <v>490</v>
      </c>
      <c r="C69" s="424"/>
      <c r="D69" s="424"/>
      <c r="E69" s="424"/>
      <c r="F69" s="424"/>
      <c r="G69" s="311" t="s">
        <v>115</v>
      </c>
      <c r="H69" s="302">
        <v>3</v>
      </c>
      <c r="I69" s="303"/>
      <c r="J69" s="313"/>
    </row>
    <row r="70" spans="1:10">
      <c r="A70" s="310"/>
      <c r="B70" s="423" t="s">
        <v>491</v>
      </c>
      <c r="C70" s="424"/>
      <c r="D70" s="424"/>
      <c r="E70" s="424"/>
      <c r="F70" s="424"/>
      <c r="G70" s="311" t="s">
        <v>115</v>
      </c>
      <c r="H70" s="302">
        <v>1</v>
      </c>
      <c r="I70" s="303"/>
      <c r="J70" s="313"/>
    </row>
    <row r="71" spans="1:10" ht="12.75" customHeight="1">
      <c r="A71" s="310"/>
      <c r="B71" s="423" t="s">
        <v>492</v>
      </c>
      <c r="C71" s="424"/>
      <c r="D71" s="424"/>
      <c r="E71" s="424"/>
      <c r="F71" s="424"/>
      <c r="G71" s="311" t="s">
        <v>115</v>
      </c>
      <c r="H71" s="302">
        <v>2</v>
      </c>
      <c r="I71" s="303"/>
      <c r="J71" s="313"/>
    </row>
    <row r="72" spans="1:10">
      <c r="A72" s="310"/>
      <c r="B72" s="423" t="s">
        <v>493</v>
      </c>
      <c r="C72" s="424"/>
      <c r="D72" s="424"/>
      <c r="E72" s="424"/>
      <c r="F72" s="424"/>
      <c r="G72" s="311" t="s">
        <v>115</v>
      </c>
      <c r="H72" s="302">
        <v>17</v>
      </c>
      <c r="I72" s="303"/>
      <c r="J72" s="313"/>
    </row>
    <row r="73" spans="1:10">
      <c r="A73" s="310"/>
      <c r="B73" s="423" t="s">
        <v>494</v>
      </c>
      <c r="C73" s="424"/>
      <c r="D73" s="424"/>
      <c r="E73" s="424"/>
      <c r="F73" s="424"/>
      <c r="G73" s="301" t="s">
        <v>138</v>
      </c>
      <c r="H73" s="302">
        <v>3</v>
      </c>
      <c r="I73" s="303"/>
      <c r="J73" s="304"/>
    </row>
    <row r="74" spans="1:10">
      <c r="A74" s="310"/>
      <c r="B74" s="423" t="s">
        <v>495</v>
      </c>
      <c r="C74" s="424"/>
      <c r="D74" s="424"/>
      <c r="E74" s="424"/>
      <c r="F74" s="424"/>
      <c r="G74" s="301" t="s">
        <v>115</v>
      </c>
      <c r="H74" s="302">
        <v>1</v>
      </c>
      <c r="I74" s="303"/>
      <c r="J74" s="304"/>
    </row>
    <row r="75" spans="1:10">
      <c r="A75" s="310"/>
      <c r="B75" s="423" t="s">
        <v>496</v>
      </c>
      <c r="C75" s="424"/>
      <c r="D75" s="424"/>
      <c r="E75" s="424"/>
      <c r="F75" s="424"/>
      <c r="G75" s="301" t="s">
        <v>115</v>
      </c>
      <c r="H75" s="302">
        <v>1</v>
      </c>
      <c r="I75" s="303"/>
      <c r="J75" s="304"/>
    </row>
    <row r="76" spans="1:10">
      <c r="A76" s="310"/>
      <c r="B76" s="423" t="s">
        <v>497</v>
      </c>
      <c r="C76" s="424"/>
      <c r="D76" s="424"/>
      <c r="E76" s="424"/>
      <c r="F76" s="424"/>
      <c r="G76" s="301" t="s">
        <v>115</v>
      </c>
      <c r="H76" s="302">
        <v>9</v>
      </c>
      <c r="I76" s="303"/>
      <c r="J76" s="304"/>
    </row>
    <row r="77" spans="1:10">
      <c r="A77" s="310"/>
      <c r="B77" s="423" t="s">
        <v>498</v>
      </c>
      <c r="C77" s="424"/>
      <c r="D77" s="424"/>
      <c r="E77" s="424"/>
      <c r="F77" s="424"/>
      <c r="G77" s="311" t="s">
        <v>138</v>
      </c>
      <c r="H77" s="302">
        <v>5</v>
      </c>
      <c r="I77" s="303"/>
      <c r="J77" s="313"/>
    </row>
    <row r="78" spans="1:10" ht="12.75" customHeight="1" thickBot="1">
      <c r="A78" s="310"/>
      <c r="B78" s="423" t="s">
        <v>499</v>
      </c>
      <c r="C78" s="424"/>
      <c r="D78" s="424"/>
      <c r="E78" s="424"/>
      <c r="F78" s="424"/>
      <c r="G78" s="301" t="s">
        <v>441</v>
      </c>
      <c r="H78" s="316">
        <v>85</v>
      </c>
      <c r="I78" s="317"/>
      <c r="J78" s="313"/>
    </row>
    <row r="79" spans="1:10" ht="13.5" thickBot="1">
      <c r="A79" s="310"/>
      <c r="B79" s="430" t="s">
        <v>453</v>
      </c>
      <c r="C79" s="431"/>
      <c r="D79" s="431"/>
      <c r="E79" s="431"/>
      <c r="F79" s="432"/>
      <c r="G79" s="307"/>
      <c r="H79" s="307"/>
      <c r="I79" s="308"/>
      <c r="J79" s="309"/>
    </row>
    <row r="80" spans="1:10" ht="15">
      <c r="A80" s="310"/>
      <c r="B80" s="420" t="s">
        <v>500</v>
      </c>
      <c r="C80" s="421"/>
      <c r="D80" s="421"/>
      <c r="E80" s="421"/>
      <c r="F80" s="422"/>
      <c r="G80" s="311"/>
      <c r="H80" s="311"/>
      <c r="I80" s="312"/>
      <c r="J80" s="313"/>
    </row>
    <row r="81" spans="1:10" ht="12.75" customHeight="1">
      <c r="A81" s="318" t="s">
        <v>501</v>
      </c>
      <c r="B81" s="436" t="s">
        <v>502</v>
      </c>
      <c r="C81" s="437"/>
      <c r="D81" s="437"/>
      <c r="E81" s="437"/>
      <c r="F81" s="437" t="s">
        <v>115</v>
      </c>
      <c r="G81" s="319" t="s">
        <v>115</v>
      </c>
      <c r="H81" s="302">
        <v>1</v>
      </c>
      <c r="I81" s="314"/>
      <c r="J81" s="320"/>
    </row>
    <row r="82" spans="1:10" ht="12.75" customHeight="1">
      <c r="A82" s="318"/>
      <c r="B82" s="423" t="s">
        <v>434</v>
      </c>
      <c r="C82" s="424"/>
      <c r="D82" s="424"/>
      <c r="E82" s="424"/>
      <c r="F82" s="424"/>
      <c r="G82" s="301" t="s">
        <v>115</v>
      </c>
      <c r="H82" s="302">
        <v>1</v>
      </c>
      <c r="I82" s="303"/>
      <c r="J82" s="304"/>
    </row>
    <row r="83" spans="1:10" ht="12.75" customHeight="1">
      <c r="A83" s="310"/>
      <c r="B83" s="427" t="s">
        <v>437</v>
      </c>
      <c r="C83" s="428"/>
      <c r="D83" s="428"/>
      <c r="E83" s="428"/>
      <c r="F83" s="429" t="s">
        <v>115</v>
      </c>
      <c r="G83" s="301" t="s">
        <v>115</v>
      </c>
      <c r="H83" s="302">
        <v>1</v>
      </c>
      <c r="I83" s="303"/>
      <c r="J83" s="304"/>
    </row>
    <row r="84" spans="1:10">
      <c r="A84" s="318" t="s">
        <v>503</v>
      </c>
      <c r="B84" s="436" t="s">
        <v>504</v>
      </c>
      <c r="C84" s="437"/>
      <c r="D84" s="437"/>
      <c r="E84" s="437"/>
      <c r="F84" s="437" t="s">
        <v>115</v>
      </c>
      <c r="G84" s="319" t="s">
        <v>115</v>
      </c>
      <c r="H84" s="302">
        <v>1</v>
      </c>
      <c r="I84" s="314"/>
      <c r="J84" s="320"/>
    </row>
    <row r="85" spans="1:10">
      <c r="A85" s="318"/>
      <c r="B85" s="423" t="s">
        <v>434</v>
      </c>
      <c r="C85" s="424"/>
      <c r="D85" s="424"/>
      <c r="E85" s="424"/>
      <c r="F85" s="424"/>
      <c r="G85" s="301" t="s">
        <v>115</v>
      </c>
      <c r="H85" s="302">
        <v>1</v>
      </c>
      <c r="I85" s="303"/>
      <c r="J85" s="304"/>
    </row>
    <row r="86" spans="1:10">
      <c r="A86" s="310"/>
      <c r="B86" s="423" t="s">
        <v>505</v>
      </c>
      <c r="C86" s="424"/>
      <c r="D86" s="424"/>
      <c r="E86" s="424"/>
      <c r="F86" s="424"/>
      <c r="G86" s="301" t="s">
        <v>115</v>
      </c>
      <c r="H86" s="302">
        <v>1</v>
      </c>
      <c r="I86" s="303"/>
      <c r="J86" s="304"/>
    </row>
    <row r="87" spans="1:10" ht="12.75" customHeight="1">
      <c r="A87" s="318" t="s">
        <v>506</v>
      </c>
      <c r="B87" s="438" t="s">
        <v>507</v>
      </c>
      <c r="C87" s="439"/>
      <c r="D87" s="439"/>
      <c r="E87" s="439"/>
      <c r="F87" s="439" t="s">
        <v>115</v>
      </c>
      <c r="G87" s="301" t="s">
        <v>115</v>
      </c>
      <c r="H87" s="302">
        <v>1</v>
      </c>
      <c r="I87" s="303"/>
      <c r="J87" s="304"/>
    </row>
    <row r="88" spans="1:10">
      <c r="A88" s="318"/>
      <c r="B88" s="423" t="s">
        <v>434</v>
      </c>
      <c r="C88" s="424"/>
      <c r="D88" s="424"/>
      <c r="E88" s="424"/>
      <c r="F88" s="424"/>
      <c r="G88" s="301" t="s">
        <v>115</v>
      </c>
      <c r="H88" s="302">
        <v>1</v>
      </c>
      <c r="I88" s="303"/>
      <c r="J88" s="304"/>
    </row>
    <row r="89" spans="1:10" ht="12.75" customHeight="1">
      <c r="A89" s="310"/>
      <c r="B89" s="427" t="s">
        <v>437</v>
      </c>
      <c r="C89" s="428"/>
      <c r="D89" s="428"/>
      <c r="E89" s="428"/>
      <c r="F89" s="429" t="s">
        <v>115</v>
      </c>
      <c r="G89" s="301" t="s">
        <v>115</v>
      </c>
      <c r="H89" s="302">
        <v>1</v>
      </c>
      <c r="I89" s="303"/>
      <c r="J89" s="304"/>
    </row>
    <row r="90" spans="1:10">
      <c r="A90" s="300" t="s">
        <v>508</v>
      </c>
      <c r="B90" s="438" t="s">
        <v>509</v>
      </c>
      <c r="C90" s="439"/>
      <c r="D90" s="439"/>
      <c r="E90" s="439"/>
      <c r="F90" s="439" t="s">
        <v>115</v>
      </c>
      <c r="G90" s="301" t="s">
        <v>115</v>
      </c>
      <c r="H90" s="306">
        <v>1</v>
      </c>
      <c r="I90" s="303"/>
      <c r="J90" s="304"/>
    </row>
    <row r="91" spans="1:10">
      <c r="A91" s="300"/>
      <c r="B91" s="438" t="s">
        <v>510</v>
      </c>
      <c r="C91" s="439"/>
      <c r="D91" s="439"/>
      <c r="E91" s="439"/>
      <c r="F91" s="439" t="s">
        <v>115</v>
      </c>
      <c r="G91" s="301" t="s">
        <v>115</v>
      </c>
      <c r="H91" s="306">
        <v>1</v>
      </c>
      <c r="I91" s="303"/>
      <c r="J91" s="304"/>
    </row>
    <row r="92" spans="1:10">
      <c r="A92" s="300" t="s">
        <v>511</v>
      </c>
      <c r="B92" s="438" t="s">
        <v>512</v>
      </c>
      <c r="C92" s="439"/>
      <c r="D92" s="439"/>
      <c r="E92" s="439"/>
      <c r="F92" s="439" t="s">
        <v>115</v>
      </c>
      <c r="G92" s="301" t="s">
        <v>115</v>
      </c>
      <c r="H92" s="306">
        <v>1</v>
      </c>
      <c r="I92" s="303"/>
      <c r="J92" s="304"/>
    </row>
    <row r="93" spans="1:10">
      <c r="A93" s="300"/>
      <c r="B93" s="423" t="s">
        <v>513</v>
      </c>
      <c r="C93" s="424"/>
      <c r="D93" s="424"/>
      <c r="E93" s="424"/>
      <c r="F93" s="424" t="s">
        <v>115</v>
      </c>
      <c r="G93" s="301" t="s">
        <v>115</v>
      </c>
      <c r="H93" s="306">
        <v>1</v>
      </c>
      <c r="I93" s="303"/>
      <c r="J93" s="304"/>
    </row>
    <row r="94" spans="1:10">
      <c r="A94" s="300" t="s">
        <v>514</v>
      </c>
      <c r="B94" s="423" t="s">
        <v>515</v>
      </c>
      <c r="C94" s="424"/>
      <c r="D94" s="424"/>
      <c r="E94" s="424"/>
      <c r="F94" s="424"/>
      <c r="G94" s="301" t="s">
        <v>115</v>
      </c>
      <c r="H94" s="306">
        <v>1</v>
      </c>
      <c r="I94" s="303"/>
      <c r="J94" s="304"/>
    </row>
    <row r="95" spans="1:10">
      <c r="A95" s="321"/>
      <c r="B95" s="423" t="s">
        <v>516</v>
      </c>
      <c r="C95" s="424"/>
      <c r="D95" s="424"/>
      <c r="E95" s="424"/>
      <c r="F95" s="424"/>
      <c r="G95" s="301" t="s">
        <v>115</v>
      </c>
      <c r="H95" s="306">
        <v>1</v>
      </c>
      <c r="I95" s="303"/>
      <c r="J95" s="304"/>
    </row>
    <row r="96" spans="1:10">
      <c r="A96" s="310"/>
      <c r="B96" s="423" t="s">
        <v>517</v>
      </c>
      <c r="C96" s="424"/>
      <c r="D96" s="424"/>
      <c r="E96" s="424"/>
      <c r="F96" s="424" t="s">
        <v>115</v>
      </c>
      <c r="G96" s="301" t="s">
        <v>115</v>
      </c>
      <c r="H96" s="306">
        <v>1</v>
      </c>
      <c r="I96" s="303"/>
      <c r="J96" s="304"/>
    </row>
    <row r="97" spans="1:10">
      <c r="A97" s="321"/>
      <c r="B97" s="425" t="s">
        <v>443</v>
      </c>
      <c r="C97" s="426"/>
      <c r="D97" s="426"/>
      <c r="E97" s="426"/>
      <c r="F97" s="426"/>
      <c r="G97" s="301"/>
      <c r="H97" s="306"/>
      <c r="I97" s="303"/>
      <c r="J97" s="304"/>
    </row>
    <row r="98" spans="1:10">
      <c r="A98" s="321"/>
      <c r="B98" s="425" t="s">
        <v>518</v>
      </c>
      <c r="C98" s="426"/>
      <c r="D98" s="426"/>
      <c r="E98" s="426"/>
      <c r="F98" s="426"/>
      <c r="G98" s="301"/>
      <c r="H98" s="306"/>
      <c r="I98" s="303"/>
      <c r="J98" s="304"/>
    </row>
    <row r="99" spans="1:10">
      <c r="A99" s="300"/>
      <c r="B99" s="423" t="s">
        <v>444</v>
      </c>
      <c r="C99" s="424"/>
      <c r="D99" s="424"/>
      <c r="E99" s="424"/>
      <c r="F99" s="424"/>
      <c r="G99" s="301" t="s">
        <v>115</v>
      </c>
      <c r="H99" s="302">
        <v>1</v>
      </c>
      <c r="I99" s="303"/>
      <c r="J99" s="304"/>
    </row>
    <row r="100" spans="1:10">
      <c r="A100" s="321"/>
      <c r="B100" s="423" t="s">
        <v>445</v>
      </c>
      <c r="C100" s="424"/>
      <c r="D100" s="424"/>
      <c r="E100" s="424"/>
      <c r="F100" s="424"/>
      <c r="G100" s="301" t="s">
        <v>115</v>
      </c>
      <c r="H100" s="302">
        <v>1</v>
      </c>
      <c r="I100" s="303"/>
      <c r="J100" s="304"/>
    </row>
    <row r="101" spans="1:10">
      <c r="A101" s="321"/>
      <c r="B101" s="423" t="s">
        <v>446</v>
      </c>
      <c r="C101" s="424"/>
      <c r="D101" s="424"/>
      <c r="E101" s="424"/>
      <c r="F101" s="424"/>
      <c r="G101" s="301" t="s">
        <v>138</v>
      </c>
      <c r="H101" s="302">
        <v>17</v>
      </c>
      <c r="I101" s="303"/>
      <c r="J101" s="304"/>
    </row>
    <row r="102" spans="1:10">
      <c r="A102" s="300"/>
      <c r="B102" s="423" t="s">
        <v>447</v>
      </c>
      <c r="C102" s="424"/>
      <c r="D102" s="424"/>
      <c r="E102" s="424"/>
      <c r="F102" s="424"/>
      <c r="G102" s="301" t="s">
        <v>115</v>
      </c>
      <c r="H102" s="302">
        <v>8</v>
      </c>
      <c r="I102" s="303"/>
      <c r="J102" s="304"/>
    </row>
    <row r="103" spans="1:10">
      <c r="A103" s="300"/>
      <c r="B103" s="425" t="s">
        <v>519</v>
      </c>
      <c r="C103" s="426"/>
      <c r="D103" s="426"/>
      <c r="E103" s="426"/>
      <c r="F103" s="426"/>
      <c r="G103" s="301"/>
      <c r="H103" s="306"/>
      <c r="I103" s="303"/>
      <c r="J103" s="304"/>
    </row>
    <row r="104" spans="1:10" ht="12.75" customHeight="1">
      <c r="A104" s="300"/>
      <c r="B104" s="423" t="s">
        <v>520</v>
      </c>
      <c r="C104" s="424"/>
      <c r="D104" s="424"/>
      <c r="E104" s="424"/>
      <c r="F104" s="424"/>
      <c r="G104" s="301" t="s">
        <v>115</v>
      </c>
      <c r="H104" s="302">
        <v>1</v>
      </c>
      <c r="I104" s="303"/>
      <c r="J104" s="304"/>
    </row>
    <row r="105" spans="1:10">
      <c r="A105" s="300"/>
      <c r="B105" s="423" t="s">
        <v>521</v>
      </c>
      <c r="C105" s="424"/>
      <c r="D105" s="424"/>
      <c r="E105" s="424"/>
      <c r="F105" s="424"/>
      <c r="G105" s="301" t="s">
        <v>115</v>
      </c>
      <c r="H105" s="302">
        <v>1</v>
      </c>
      <c r="I105" s="303"/>
      <c r="J105" s="304"/>
    </row>
    <row r="106" spans="1:10" ht="12.75" customHeight="1">
      <c r="A106" s="300"/>
      <c r="B106" s="438" t="s">
        <v>522</v>
      </c>
      <c r="C106" s="439"/>
      <c r="D106" s="439"/>
      <c r="E106" s="439"/>
      <c r="F106" s="439" t="s">
        <v>138</v>
      </c>
      <c r="G106" s="301" t="s">
        <v>138</v>
      </c>
      <c r="H106" s="302">
        <v>15</v>
      </c>
      <c r="I106" s="303"/>
      <c r="J106" s="304"/>
    </row>
    <row r="107" spans="1:10">
      <c r="A107" s="300"/>
      <c r="B107" s="438" t="s">
        <v>523</v>
      </c>
      <c r="C107" s="439"/>
      <c r="D107" s="439"/>
      <c r="E107" s="439"/>
      <c r="F107" s="439" t="s">
        <v>115</v>
      </c>
      <c r="G107" s="301" t="s">
        <v>115</v>
      </c>
      <c r="H107" s="302">
        <v>6</v>
      </c>
      <c r="I107" s="303"/>
      <c r="J107" s="304"/>
    </row>
    <row r="108" spans="1:10">
      <c r="A108" s="300"/>
      <c r="B108" s="438" t="s">
        <v>524</v>
      </c>
      <c r="C108" s="439"/>
      <c r="D108" s="439"/>
      <c r="E108" s="439"/>
      <c r="F108" s="439" t="s">
        <v>115</v>
      </c>
      <c r="G108" s="301" t="s">
        <v>115</v>
      </c>
      <c r="H108" s="302">
        <v>2</v>
      </c>
      <c r="I108" s="303"/>
      <c r="J108" s="304"/>
    </row>
    <row r="109" spans="1:10">
      <c r="A109" s="300"/>
      <c r="B109" s="425" t="s">
        <v>525</v>
      </c>
      <c r="C109" s="426"/>
      <c r="D109" s="426"/>
      <c r="E109" s="426"/>
      <c r="F109" s="426"/>
      <c r="G109" s="301"/>
      <c r="H109" s="306"/>
      <c r="I109" s="303"/>
      <c r="J109" s="304"/>
    </row>
    <row r="110" spans="1:10">
      <c r="A110" s="300"/>
      <c r="B110" s="438" t="s">
        <v>526</v>
      </c>
      <c r="C110" s="439"/>
      <c r="D110" s="439"/>
      <c r="E110" s="439"/>
      <c r="F110" s="439" t="s">
        <v>115</v>
      </c>
      <c r="G110" s="301" t="s">
        <v>115</v>
      </c>
      <c r="H110" s="302">
        <v>1</v>
      </c>
      <c r="I110" s="303"/>
      <c r="J110" s="304"/>
    </row>
    <row r="111" spans="1:10">
      <c r="A111" s="300"/>
      <c r="B111" s="438" t="s">
        <v>527</v>
      </c>
      <c r="C111" s="439"/>
      <c r="D111" s="439"/>
      <c r="E111" s="439"/>
      <c r="F111" s="439" t="s">
        <v>138</v>
      </c>
      <c r="G111" s="301" t="s">
        <v>138</v>
      </c>
      <c r="H111" s="302">
        <v>2</v>
      </c>
      <c r="I111" s="303"/>
      <c r="J111" s="304"/>
    </row>
    <row r="112" spans="1:10">
      <c r="A112" s="300"/>
      <c r="B112" s="438" t="s">
        <v>528</v>
      </c>
      <c r="C112" s="439"/>
      <c r="D112" s="439"/>
      <c r="E112" s="439"/>
      <c r="F112" s="439" t="s">
        <v>115</v>
      </c>
      <c r="G112" s="301" t="s">
        <v>115</v>
      </c>
      <c r="H112" s="302">
        <v>3</v>
      </c>
      <c r="I112" s="303"/>
      <c r="J112" s="304"/>
    </row>
    <row r="113" spans="1:10">
      <c r="A113" s="300"/>
      <c r="B113" s="438" t="s">
        <v>529</v>
      </c>
      <c r="C113" s="439"/>
      <c r="D113" s="439"/>
      <c r="E113" s="439"/>
      <c r="F113" s="439" t="s">
        <v>115</v>
      </c>
      <c r="G113" s="301" t="s">
        <v>138</v>
      </c>
      <c r="H113" s="302">
        <v>3</v>
      </c>
      <c r="I113" s="303"/>
      <c r="J113" s="304"/>
    </row>
    <row r="114" spans="1:10" ht="12.75" customHeight="1">
      <c r="A114" s="300"/>
      <c r="B114" s="425" t="s">
        <v>530</v>
      </c>
      <c r="C114" s="426"/>
      <c r="D114" s="426"/>
      <c r="E114" s="426"/>
      <c r="F114" s="426"/>
      <c r="G114" s="301"/>
      <c r="H114" s="302"/>
      <c r="I114" s="303"/>
      <c r="J114" s="304"/>
    </row>
    <row r="115" spans="1:10">
      <c r="A115" s="300"/>
      <c r="B115" s="423" t="s">
        <v>531</v>
      </c>
      <c r="C115" s="424"/>
      <c r="D115" s="424"/>
      <c r="E115" s="424"/>
      <c r="F115" s="424"/>
      <c r="G115" s="301" t="s">
        <v>138</v>
      </c>
      <c r="H115" s="302">
        <v>16</v>
      </c>
      <c r="I115" s="303"/>
      <c r="J115" s="304"/>
    </row>
    <row r="116" spans="1:10">
      <c r="A116" s="300"/>
      <c r="B116" s="423" t="s">
        <v>532</v>
      </c>
      <c r="C116" s="424"/>
      <c r="D116" s="424"/>
      <c r="E116" s="424"/>
      <c r="F116" s="424"/>
      <c r="G116" s="301" t="s">
        <v>115</v>
      </c>
      <c r="H116" s="302">
        <v>6</v>
      </c>
      <c r="I116" s="303"/>
      <c r="J116" s="304"/>
    </row>
    <row r="117" spans="1:10">
      <c r="A117" s="300"/>
      <c r="B117" s="423" t="s">
        <v>533</v>
      </c>
      <c r="C117" s="424"/>
      <c r="D117" s="424"/>
      <c r="E117" s="424"/>
      <c r="F117" s="424"/>
      <c r="G117" s="301" t="s">
        <v>115</v>
      </c>
      <c r="H117" s="302">
        <v>2</v>
      </c>
      <c r="I117" s="303"/>
      <c r="J117" s="304"/>
    </row>
    <row r="118" spans="1:10" ht="12.75" customHeight="1">
      <c r="A118" s="321"/>
      <c r="B118" s="423" t="s">
        <v>534</v>
      </c>
      <c r="C118" s="424"/>
      <c r="D118" s="424"/>
      <c r="E118" s="424"/>
      <c r="F118" s="424"/>
      <c r="G118" s="301" t="s">
        <v>115</v>
      </c>
      <c r="H118" s="302">
        <v>4</v>
      </c>
      <c r="I118" s="303"/>
      <c r="J118" s="304"/>
    </row>
    <row r="119" spans="1:10" ht="12.75" customHeight="1">
      <c r="A119" s="321"/>
      <c r="B119" s="425" t="s">
        <v>535</v>
      </c>
      <c r="C119" s="426"/>
      <c r="D119" s="426"/>
      <c r="E119" s="426"/>
      <c r="F119" s="426"/>
      <c r="G119" s="311"/>
      <c r="H119" s="302"/>
      <c r="I119" s="303"/>
      <c r="J119" s="313"/>
    </row>
    <row r="120" spans="1:10" ht="12.75" customHeight="1">
      <c r="A120" s="321"/>
      <c r="B120" s="423" t="s">
        <v>446</v>
      </c>
      <c r="C120" s="424"/>
      <c r="D120" s="424"/>
      <c r="E120" s="424"/>
      <c r="F120" s="424"/>
      <c r="G120" s="301" t="s">
        <v>138</v>
      </c>
      <c r="H120" s="302">
        <v>6</v>
      </c>
      <c r="I120" s="303"/>
      <c r="J120" s="304"/>
    </row>
    <row r="121" spans="1:10" ht="12.75" customHeight="1">
      <c r="A121" s="321"/>
      <c r="B121" s="423" t="s">
        <v>447</v>
      </c>
      <c r="C121" s="424"/>
      <c r="D121" s="424"/>
      <c r="E121" s="424"/>
      <c r="F121" s="424"/>
      <c r="G121" s="301" t="s">
        <v>115</v>
      </c>
      <c r="H121" s="302">
        <v>6</v>
      </c>
      <c r="I121" s="303"/>
      <c r="J121" s="304"/>
    </row>
    <row r="122" spans="1:10" ht="12.75" customHeight="1">
      <c r="A122" s="321"/>
      <c r="B122" s="425" t="s">
        <v>536</v>
      </c>
      <c r="C122" s="426"/>
      <c r="D122" s="426"/>
      <c r="E122" s="426"/>
      <c r="F122" s="426"/>
      <c r="G122" s="311"/>
      <c r="H122" s="302"/>
      <c r="I122" s="317"/>
      <c r="J122" s="313"/>
    </row>
    <row r="123" spans="1:10" ht="12.75" customHeight="1">
      <c r="A123" s="321"/>
      <c r="B123" s="438" t="s">
        <v>527</v>
      </c>
      <c r="C123" s="439"/>
      <c r="D123" s="439"/>
      <c r="E123" s="439"/>
      <c r="F123" s="439" t="s">
        <v>138</v>
      </c>
      <c r="G123" s="301" t="s">
        <v>138</v>
      </c>
      <c r="H123" s="302">
        <v>10</v>
      </c>
      <c r="I123" s="303"/>
      <c r="J123" s="304"/>
    </row>
    <row r="124" spans="1:10" ht="12.75" customHeight="1">
      <c r="A124" s="321"/>
      <c r="B124" s="438" t="s">
        <v>528</v>
      </c>
      <c r="C124" s="439"/>
      <c r="D124" s="439"/>
      <c r="E124" s="439"/>
      <c r="F124" s="439" t="s">
        <v>115</v>
      </c>
      <c r="G124" s="301" t="s">
        <v>115</v>
      </c>
      <c r="H124" s="302">
        <v>6</v>
      </c>
      <c r="I124" s="303"/>
      <c r="J124" s="304"/>
    </row>
    <row r="125" spans="1:10">
      <c r="A125" s="300"/>
      <c r="B125" s="438" t="s">
        <v>499</v>
      </c>
      <c r="C125" s="439"/>
      <c r="D125" s="439"/>
      <c r="E125" s="439"/>
      <c r="F125" s="439" t="s">
        <v>441</v>
      </c>
      <c r="G125" s="301" t="s">
        <v>441</v>
      </c>
      <c r="H125" s="302">
        <v>35</v>
      </c>
      <c r="I125" s="317"/>
      <c r="J125" s="313"/>
    </row>
    <row r="126" spans="1:10" ht="13.5" thickBot="1">
      <c r="A126" s="300"/>
      <c r="B126" s="423" t="s">
        <v>452</v>
      </c>
      <c r="C126" s="424"/>
      <c r="D126" s="424"/>
      <c r="E126" s="424"/>
      <c r="F126" s="424"/>
      <c r="G126" s="301" t="s">
        <v>149</v>
      </c>
      <c r="H126" s="302">
        <v>68</v>
      </c>
      <c r="I126" s="303"/>
      <c r="J126" s="303"/>
    </row>
    <row r="127" spans="1:10" ht="13.5" thickBot="1">
      <c r="A127" s="310"/>
      <c r="B127" s="430" t="s">
        <v>453</v>
      </c>
      <c r="C127" s="431"/>
      <c r="D127" s="431"/>
      <c r="E127" s="431"/>
      <c r="F127" s="432"/>
      <c r="G127" s="307"/>
      <c r="H127" s="307"/>
      <c r="I127" s="308"/>
      <c r="J127" s="309"/>
    </row>
    <row r="128" spans="1:10" ht="15">
      <c r="A128" s="310"/>
      <c r="B128" s="420" t="s">
        <v>537</v>
      </c>
      <c r="C128" s="421"/>
      <c r="D128" s="421"/>
      <c r="E128" s="421"/>
      <c r="F128" s="422"/>
      <c r="G128" s="311"/>
      <c r="H128" s="311"/>
      <c r="I128" s="312"/>
      <c r="J128" s="313"/>
    </row>
    <row r="129" spans="1:10">
      <c r="A129" s="310"/>
      <c r="B129" s="440" t="s">
        <v>538</v>
      </c>
      <c r="C129" s="441"/>
      <c r="D129" s="441"/>
      <c r="E129" s="441"/>
      <c r="F129" s="442"/>
      <c r="G129" s="301" t="s">
        <v>115</v>
      </c>
      <c r="H129" s="306">
        <v>1</v>
      </c>
      <c r="I129" s="314"/>
      <c r="J129" s="303"/>
    </row>
    <row r="130" spans="1:10">
      <c r="A130" s="310"/>
      <c r="B130" s="443" t="s">
        <v>539</v>
      </c>
      <c r="C130" s="444"/>
      <c r="D130" s="444"/>
      <c r="E130" s="444"/>
      <c r="F130" s="444"/>
      <c r="G130" s="301" t="s">
        <v>115</v>
      </c>
      <c r="H130" s="306">
        <v>1</v>
      </c>
      <c r="I130" s="314"/>
      <c r="J130" s="303"/>
    </row>
    <row r="131" spans="1:10" ht="13.5" thickBot="1">
      <c r="A131" s="310"/>
      <c r="B131" s="443" t="s">
        <v>540</v>
      </c>
      <c r="C131" s="444"/>
      <c r="D131" s="444"/>
      <c r="E131" s="444"/>
      <c r="F131" s="444"/>
      <c r="G131" s="301" t="s">
        <v>115</v>
      </c>
      <c r="H131" s="306">
        <v>1</v>
      </c>
      <c r="I131" s="314"/>
      <c r="J131" s="303"/>
    </row>
    <row r="132" spans="1:10" ht="13.5" thickBot="1">
      <c r="A132" s="310"/>
      <c r="B132" s="430" t="s">
        <v>453</v>
      </c>
      <c r="C132" s="431"/>
      <c r="D132" s="431"/>
      <c r="E132" s="431"/>
      <c r="F132" s="432"/>
      <c r="G132" s="307"/>
      <c r="H132" s="307"/>
      <c r="I132" s="308"/>
      <c r="J132" s="309"/>
    </row>
    <row r="133" spans="1:10" ht="15">
      <c r="A133" s="310"/>
      <c r="B133" s="420" t="s">
        <v>541</v>
      </c>
      <c r="C133" s="421"/>
      <c r="D133" s="421"/>
      <c r="E133" s="421"/>
      <c r="F133" s="422"/>
      <c r="G133" s="311"/>
      <c r="H133" s="311"/>
      <c r="I133" s="312"/>
      <c r="J133" s="313"/>
    </row>
    <row r="134" spans="1:10">
      <c r="A134" s="300" t="s">
        <v>542</v>
      </c>
      <c r="B134" s="436" t="s">
        <v>543</v>
      </c>
      <c r="C134" s="437"/>
      <c r="D134" s="437"/>
      <c r="E134" s="437"/>
      <c r="F134" s="437" t="s">
        <v>115</v>
      </c>
      <c r="G134" s="319" t="s">
        <v>115</v>
      </c>
      <c r="H134" s="302">
        <v>1</v>
      </c>
      <c r="I134" s="314"/>
      <c r="J134" s="320"/>
    </row>
    <row r="135" spans="1:10">
      <c r="A135" s="300"/>
      <c r="B135" s="423" t="s">
        <v>434</v>
      </c>
      <c r="C135" s="424"/>
      <c r="D135" s="424"/>
      <c r="E135" s="424"/>
      <c r="F135" s="424"/>
      <c r="G135" s="301" t="s">
        <v>115</v>
      </c>
      <c r="H135" s="302">
        <v>1</v>
      </c>
      <c r="I135" s="303"/>
      <c r="J135" s="304"/>
    </row>
    <row r="136" spans="1:10">
      <c r="A136" s="300"/>
      <c r="B136" s="427" t="s">
        <v>437</v>
      </c>
      <c r="C136" s="428"/>
      <c r="D136" s="428"/>
      <c r="E136" s="428"/>
      <c r="F136" s="429" t="s">
        <v>115</v>
      </c>
      <c r="G136" s="301" t="s">
        <v>115</v>
      </c>
      <c r="H136" s="302">
        <v>1</v>
      </c>
      <c r="I136" s="303"/>
      <c r="J136" s="304"/>
    </row>
    <row r="137" spans="1:10">
      <c r="A137" s="300"/>
      <c r="B137" s="423" t="s">
        <v>436</v>
      </c>
      <c r="C137" s="424"/>
      <c r="D137" s="424"/>
      <c r="E137" s="424"/>
      <c r="F137" s="424"/>
      <c r="G137" s="301" t="s">
        <v>115</v>
      </c>
      <c r="H137" s="302">
        <v>2</v>
      </c>
      <c r="I137" s="303"/>
      <c r="J137" s="304"/>
    </row>
    <row r="138" spans="1:10">
      <c r="A138" s="300" t="s">
        <v>544</v>
      </c>
      <c r="B138" s="423" t="s">
        <v>545</v>
      </c>
      <c r="C138" s="424"/>
      <c r="D138" s="424"/>
      <c r="E138" s="424"/>
      <c r="F138" s="424"/>
      <c r="G138" s="301" t="s">
        <v>115</v>
      </c>
      <c r="H138" s="302">
        <v>1</v>
      </c>
      <c r="I138" s="303"/>
      <c r="J138" s="303"/>
    </row>
    <row r="139" spans="1:10">
      <c r="A139" s="300" t="s">
        <v>546</v>
      </c>
      <c r="B139" s="423" t="s">
        <v>547</v>
      </c>
      <c r="C139" s="424"/>
      <c r="D139" s="424"/>
      <c r="E139" s="424"/>
      <c r="F139" s="424"/>
      <c r="G139" s="301" t="s">
        <v>115</v>
      </c>
      <c r="H139" s="302">
        <v>1</v>
      </c>
      <c r="I139" s="303"/>
      <c r="J139" s="303"/>
    </row>
    <row r="140" spans="1:10">
      <c r="A140" s="310"/>
      <c r="B140" s="425" t="s">
        <v>443</v>
      </c>
      <c r="C140" s="426"/>
      <c r="D140" s="426"/>
      <c r="E140" s="426"/>
      <c r="F140" s="426"/>
      <c r="G140" s="301"/>
      <c r="H140" s="306"/>
      <c r="I140" s="303"/>
      <c r="J140" s="304"/>
    </row>
    <row r="141" spans="1:10">
      <c r="A141" s="310"/>
      <c r="B141" s="425" t="s">
        <v>518</v>
      </c>
      <c r="C141" s="426"/>
      <c r="D141" s="426"/>
      <c r="E141" s="426"/>
      <c r="F141" s="426"/>
      <c r="G141" s="301"/>
      <c r="H141" s="306"/>
      <c r="I141" s="303"/>
      <c r="J141" s="304"/>
    </row>
    <row r="142" spans="1:10">
      <c r="A142" s="310"/>
      <c r="B142" s="423" t="s">
        <v>520</v>
      </c>
      <c r="C142" s="424"/>
      <c r="D142" s="424"/>
      <c r="E142" s="424"/>
      <c r="F142" s="424"/>
      <c r="G142" s="301" t="s">
        <v>115</v>
      </c>
      <c r="H142" s="302">
        <v>1</v>
      </c>
      <c r="I142" s="303"/>
      <c r="J142" s="304"/>
    </row>
    <row r="143" spans="1:10">
      <c r="A143" s="310"/>
      <c r="B143" s="423" t="s">
        <v>521</v>
      </c>
      <c r="C143" s="424"/>
      <c r="D143" s="424"/>
      <c r="E143" s="424"/>
      <c r="F143" s="424"/>
      <c r="G143" s="301" t="s">
        <v>115</v>
      </c>
      <c r="H143" s="302">
        <v>1</v>
      </c>
      <c r="I143" s="303"/>
      <c r="J143" s="304"/>
    </row>
    <row r="144" spans="1:10">
      <c r="A144" s="310"/>
      <c r="B144" s="423" t="s">
        <v>548</v>
      </c>
      <c r="C144" s="424"/>
      <c r="D144" s="424"/>
      <c r="E144" s="424"/>
      <c r="F144" s="424"/>
      <c r="G144" s="301" t="s">
        <v>115</v>
      </c>
      <c r="H144" s="302">
        <v>1</v>
      </c>
      <c r="I144" s="303"/>
      <c r="J144" s="304"/>
    </row>
    <row r="145" spans="1:10">
      <c r="A145" s="310"/>
      <c r="B145" s="423" t="s">
        <v>446</v>
      </c>
      <c r="C145" s="424"/>
      <c r="D145" s="424"/>
      <c r="E145" s="424"/>
      <c r="F145" s="424"/>
      <c r="G145" s="301" t="s">
        <v>138</v>
      </c>
      <c r="H145" s="302">
        <v>17</v>
      </c>
      <c r="I145" s="303"/>
      <c r="J145" s="304"/>
    </row>
    <row r="146" spans="1:10">
      <c r="A146" s="310"/>
      <c r="B146" s="423" t="s">
        <v>447</v>
      </c>
      <c r="C146" s="424"/>
      <c r="D146" s="424"/>
      <c r="E146" s="424"/>
      <c r="F146" s="424"/>
      <c r="G146" s="301" t="s">
        <v>115</v>
      </c>
      <c r="H146" s="302">
        <v>5</v>
      </c>
      <c r="I146" s="303"/>
      <c r="J146" s="304"/>
    </row>
    <row r="147" spans="1:10">
      <c r="A147" s="310"/>
      <c r="B147" s="425" t="s">
        <v>549</v>
      </c>
      <c r="C147" s="426"/>
      <c r="D147" s="426"/>
      <c r="E147" s="426"/>
      <c r="F147" s="426"/>
      <c r="G147" s="301"/>
      <c r="H147" s="302"/>
      <c r="I147" s="303"/>
      <c r="J147" s="304"/>
    </row>
    <row r="148" spans="1:10">
      <c r="A148" s="310"/>
      <c r="B148" s="423" t="s">
        <v>531</v>
      </c>
      <c r="C148" s="424"/>
      <c r="D148" s="424"/>
      <c r="E148" s="424"/>
      <c r="F148" s="424"/>
      <c r="G148" s="301" t="s">
        <v>138</v>
      </c>
      <c r="H148" s="302">
        <v>1</v>
      </c>
      <c r="I148" s="303"/>
      <c r="J148" s="304"/>
    </row>
    <row r="149" spans="1:10">
      <c r="A149" s="310"/>
      <c r="B149" s="423" t="s">
        <v>534</v>
      </c>
      <c r="C149" s="424"/>
      <c r="D149" s="424"/>
      <c r="E149" s="424"/>
      <c r="F149" s="424"/>
      <c r="G149" s="301" t="s">
        <v>115</v>
      </c>
      <c r="H149" s="302">
        <v>4</v>
      </c>
      <c r="I149" s="303"/>
      <c r="J149" s="304"/>
    </row>
    <row r="150" spans="1:10">
      <c r="A150" s="310"/>
      <c r="B150" s="423" t="s">
        <v>550</v>
      </c>
      <c r="C150" s="424"/>
      <c r="D150" s="424"/>
      <c r="E150" s="424"/>
      <c r="F150" s="424"/>
      <c r="G150" s="301" t="s">
        <v>138</v>
      </c>
      <c r="H150" s="302">
        <v>1</v>
      </c>
      <c r="I150" s="303"/>
      <c r="J150" s="304"/>
    </row>
    <row r="151" spans="1:10">
      <c r="A151" s="310"/>
      <c r="B151" s="423" t="s">
        <v>551</v>
      </c>
      <c r="C151" s="424"/>
      <c r="D151" s="424"/>
      <c r="E151" s="424"/>
      <c r="F151" s="424"/>
      <c r="G151" s="301" t="s">
        <v>115</v>
      </c>
      <c r="H151" s="302">
        <v>3</v>
      </c>
      <c r="I151" s="303"/>
      <c r="J151" s="304"/>
    </row>
    <row r="152" spans="1:10">
      <c r="A152" s="310"/>
      <c r="B152" s="423" t="s">
        <v>552</v>
      </c>
      <c r="C152" s="424"/>
      <c r="D152" s="424"/>
      <c r="E152" s="424"/>
      <c r="F152" s="424"/>
      <c r="G152" s="301" t="s">
        <v>115</v>
      </c>
      <c r="H152" s="302">
        <v>2</v>
      </c>
      <c r="I152" s="303"/>
      <c r="J152" s="304"/>
    </row>
    <row r="153" spans="1:10">
      <c r="A153" s="310"/>
      <c r="B153" s="425" t="s">
        <v>536</v>
      </c>
      <c r="C153" s="426"/>
      <c r="D153" s="426"/>
      <c r="E153" s="426"/>
      <c r="F153" s="426"/>
      <c r="G153" s="311"/>
      <c r="H153" s="302"/>
      <c r="I153" s="317"/>
      <c r="J153" s="313"/>
    </row>
    <row r="154" spans="1:10">
      <c r="A154" s="310"/>
      <c r="B154" s="438" t="s">
        <v>527</v>
      </c>
      <c r="C154" s="439"/>
      <c r="D154" s="439"/>
      <c r="E154" s="439"/>
      <c r="F154" s="439" t="s">
        <v>138</v>
      </c>
      <c r="G154" s="301" t="s">
        <v>138</v>
      </c>
      <c r="H154" s="302">
        <v>7</v>
      </c>
      <c r="I154" s="303"/>
      <c r="J154" s="304"/>
    </row>
    <row r="155" spans="1:10">
      <c r="A155" s="310"/>
      <c r="B155" s="438" t="s">
        <v>528</v>
      </c>
      <c r="C155" s="439"/>
      <c r="D155" s="439"/>
      <c r="E155" s="439"/>
      <c r="F155" s="439" t="s">
        <v>115</v>
      </c>
      <c r="G155" s="301" t="s">
        <v>115</v>
      </c>
      <c r="H155" s="302">
        <v>4</v>
      </c>
      <c r="I155" s="303"/>
      <c r="J155" s="304"/>
    </row>
    <row r="156" spans="1:10">
      <c r="A156" s="310"/>
      <c r="B156" s="438" t="s">
        <v>499</v>
      </c>
      <c r="C156" s="439"/>
      <c r="D156" s="439"/>
      <c r="E156" s="439"/>
      <c r="F156" s="439" t="s">
        <v>441</v>
      </c>
      <c r="G156" s="301" t="s">
        <v>441</v>
      </c>
      <c r="H156" s="302">
        <v>45</v>
      </c>
      <c r="I156" s="317"/>
      <c r="J156" s="313"/>
    </row>
    <row r="157" spans="1:10" ht="13.5" thickBot="1">
      <c r="A157" s="310"/>
      <c r="B157" s="423" t="s">
        <v>452</v>
      </c>
      <c r="C157" s="424"/>
      <c r="D157" s="424"/>
      <c r="E157" s="424"/>
      <c r="F157" s="424"/>
      <c r="G157" s="301" t="s">
        <v>149</v>
      </c>
      <c r="H157" s="302">
        <v>40</v>
      </c>
      <c r="I157" s="303"/>
      <c r="J157" s="303"/>
    </row>
    <row r="158" spans="1:10" ht="13.5" thickBot="1">
      <c r="A158" s="310"/>
      <c r="B158" s="430" t="s">
        <v>453</v>
      </c>
      <c r="C158" s="431"/>
      <c r="D158" s="431"/>
      <c r="E158" s="431"/>
      <c r="F158" s="432"/>
      <c r="G158" s="307"/>
      <c r="H158" s="307"/>
      <c r="I158" s="308"/>
      <c r="J158" s="309"/>
    </row>
    <row r="159" spans="1:10" ht="15">
      <c r="A159" s="310"/>
      <c r="B159" s="420" t="s">
        <v>110</v>
      </c>
      <c r="C159" s="421"/>
      <c r="D159" s="421"/>
      <c r="E159" s="421"/>
      <c r="F159" s="422"/>
      <c r="G159" s="311"/>
      <c r="H159" s="311"/>
      <c r="I159" s="312"/>
      <c r="J159" s="313"/>
    </row>
    <row r="160" spans="1:10">
      <c r="A160" s="310"/>
      <c r="B160" s="440" t="s">
        <v>553</v>
      </c>
      <c r="C160" s="441"/>
      <c r="D160" s="441"/>
      <c r="E160" s="441"/>
      <c r="F160" s="442"/>
      <c r="G160" s="301" t="s">
        <v>554</v>
      </c>
      <c r="H160" s="306">
        <v>1350</v>
      </c>
      <c r="I160" s="303"/>
      <c r="J160" s="303"/>
    </row>
    <row r="161" spans="1:11">
      <c r="A161" s="310"/>
      <c r="B161" s="440" t="s">
        <v>555</v>
      </c>
      <c r="C161" s="441"/>
      <c r="D161" s="441"/>
      <c r="E161" s="441"/>
      <c r="F161" s="442"/>
      <c r="G161" s="301" t="s">
        <v>556</v>
      </c>
      <c r="H161" s="306">
        <v>1</v>
      </c>
      <c r="I161" s="303"/>
      <c r="J161" s="303"/>
    </row>
    <row r="162" spans="1:11">
      <c r="A162" s="310"/>
      <c r="B162" s="440" t="s">
        <v>557</v>
      </c>
      <c r="C162" s="441"/>
      <c r="D162" s="441"/>
      <c r="E162" s="441"/>
      <c r="F162" s="442"/>
      <c r="G162" s="301" t="s">
        <v>556</v>
      </c>
      <c r="H162" s="306">
        <v>1</v>
      </c>
      <c r="I162" s="303"/>
      <c r="J162" s="303"/>
    </row>
    <row r="163" spans="1:11">
      <c r="A163" s="310"/>
      <c r="B163" s="440" t="s">
        <v>558</v>
      </c>
      <c r="C163" s="441"/>
      <c r="D163" s="441"/>
      <c r="E163" s="441"/>
      <c r="F163" s="442"/>
      <c r="G163" s="301" t="s">
        <v>556</v>
      </c>
      <c r="H163" s="306">
        <v>1</v>
      </c>
      <c r="I163" s="303"/>
      <c r="J163" s="303"/>
    </row>
    <row r="164" spans="1:11">
      <c r="A164" s="310"/>
      <c r="B164" s="440" t="s">
        <v>559</v>
      </c>
      <c r="C164" s="441"/>
      <c r="D164" s="441"/>
      <c r="E164" s="441"/>
      <c r="F164" s="442"/>
      <c r="G164" s="301" t="s">
        <v>556</v>
      </c>
      <c r="H164" s="306">
        <v>1</v>
      </c>
      <c r="I164" s="303"/>
      <c r="J164" s="303"/>
    </row>
    <row r="165" spans="1:11" ht="13.5" thickBot="1">
      <c r="A165" s="322"/>
      <c r="B165" s="423"/>
      <c r="C165" s="424"/>
      <c r="D165" s="424"/>
      <c r="E165" s="424"/>
      <c r="F165" s="424"/>
      <c r="G165" s="301"/>
      <c r="H165" s="301"/>
      <c r="I165" s="303"/>
      <c r="J165" s="303"/>
    </row>
    <row r="166" spans="1:11" ht="13.5" thickBot="1">
      <c r="A166" s="322"/>
      <c r="B166" s="430" t="s">
        <v>453</v>
      </c>
      <c r="C166" s="431"/>
      <c r="D166" s="431"/>
      <c r="E166" s="431"/>
      <c r="F166" s="432"/>
      <c r="G166" s="307"/>
      <c r="H166" s="307"/>
      <c r="I166" s="308"/>
      <c r="J166" s="309"/>
    </row>
    <row r="167" spans="1:11">
      <c r="A167" s="323"/>
      <c r="B167" s="445"/>
      <c r="C167" s="446"/>
      <c r="D167" s="446"/>
      <c r="E167" s="446"/>
      <c r="F167" s="446"/>
      <c r="G167" s="324"/>
      <c r="H167" s="324"/>
      <c r="I167" s="325"/>
      <c r="J167" s="326"/>
    </row>
    <row r="168" spans="1:11" ht="15.75">
      <c r="A168" s="323"/>
      <c r="B168" s="447" t="s">
        <v>560</v>
      </c>
      <c r="C168" s="447"/>
      <c r="D168" s="447"/>
      <c r="E168" s="447"/>
      <c r="F168" s="447"/>
      <c r="G168" s="327"/>
      <c r="H168" s="327"/>
      <c r="I168" s="327"/>
      <c r="J168" s="328"/>
    </row>
    <row r="169" spans="1:11" ht="15.75">
      <c r="A169" s="323"/>
      <c r="B169" s="329"/>
      <c r="C169" s="330"/>
      <c r="D169" s="330"/>
      <c r="E169" s="330"/>
      <c r="F169" s="330"/>
      <c r="G169" s="331"/>
      <c r="H169" s="331"/>
      <c r="I169" s="332"/>
      <c r="J169" s="333"/>
      <c r="K169" s="334"/>
    </row>
    <row r="171" spans="1:11">
      <c r="J171" s="335"/>
    </row>
  </sheetData>
  <mergeCells count="161">
    <mergeCell ref="B164:F164"/>
    <mergeCell ref="B165:F165"/>
    <mergeCell ref="B166:F166"/>
    <mergeCell ref="B167:F167"/>
    <mergeCell ref="B168:F168"/>
    <mergeCell ref="B158:F158"/>
    <mergeCell ref="B159:F159"/>
    <mergeCell ref="B160:F160"/>
    <mergeCell ref="B161:F161"/>
    <mergeCell ref="B162:F162"/>
    <mergeCell ref="B163:F163"/>
    <mergeCell ref="B152:F152"/>
    <mergeCell ref="B153:F153"/>
    <mergeCell ref="B154:F154"/>
    <mergeCell ref="B155:F155"/>
    <mergeCell ref="B156:F156"/>
    <mergeCell ref="B157:F157"/>
    <mergeCell ref="B146:F146"/>
    <mergeCell ref="B147:F147"/>
    <mergeCell ref="B148:F148"/>
    <mergeCell ref="B149:F149"/>
    <mergeCell ref="B150:F150"/>
    <mergeCell ref="B151:F151"/>
    <mergeCell ref="B140:F140"/>
    <mergeCell ref="B141:F141"/>
    <mergeCell ref="B142:F142"/>
    <mergeCell ref="B143:F143"/>
    <mergeCell ref="B144:F144"/>
    <mergeCell ref="B145:F145"/>
    <mergeCell ref="B134:F134"/>
    <mergeCell ref="B135:F135"/>
    <mergeCell ref="B136:F136"/>
    <mergeCell ref="B137:F137"/>
    <mergeCell ref="B138:F138"/>
    <mergeCell ref="B139:F139"/>
    <mergeCell ref="B128:F128"/>
    <mergeCell ref="B129:F129"/>
    <mergeCell ref="B130:F130"/>
    <mergeCell ref="B131:F131"/>
    <mergeCell ref="B132:F132"/>
    <mergeCell ref="B133:F133"/>
    <mergeCell ref="B122:F122"/>
    <mergeCell ref="B123:F123"/>
    <mergeCell ref="B124:F124"/>
    <mergeCell ref="B125:F125"/>
    <mergeCell ref="B126:F126"/>
    <mergeCell ref="B127:F127"/>
    <mergeCell ref="B116:F116"/>
    <mergeCell ref="B117:F117"/>
    <mergeCell ref="B118:F118"/>
    <mergeCell ref="B119:F119"/>
    <mergeCell ref="B120:F120"/>
    <mergeCell ref="B121:F121"/>
    <mergeCell ref="B110:F110"/>
    <mergeCell ref="B111:F111"/>
    <mergeCell ref="B112:F112"/>
    <mergeCell ref="B113:F113"/>
    <mergeCell ref="B114:F114"/>
    <mergeCell ref="B115:F115"/>
    <mergeCell ref="B104:F104"/>
    <mergeCell ref="B105:F105"/>
    <mergeCell ref="B106:F106"/>
    <mergeCell ref="B107:F107"/>
    <mergeCell ref="B108:F108"/>
    <mergeCell ref="B109:F109"/>
    <mergeCell ref="B98:F98"/>
    <mergeCell ref="B99:F99"/>
    <mergeCell ref="B100:F100"/>
    <mergeCell ref="B101:F101"/>
    <mergeCell ref="B102:F102"/>
    <mergeCell ref="B103:F103"/>
    <mergeCell ref="B92:F92"/>
    <mergeCell ref="B93:F93"/>
    <mergeCell ref="B94:F94"/>
    <mergeCell ref="B95:F95"/>
    <mergeCell ref="B96:F96"/>
    <mergeCell ref="B97:F97"/>
    <mergeCell ref="B86:F86"/>
    <mergeCell ref="B87:F87"/>
    <mergeCell ref="B88:F88"/>
    <mergeCell ref="B89:F89"/>
    <mergeCell ref="B90:F90"/>
    <mergeCell ref="B91:F91"/>
    <mergeCell ref="B80:F80"/>
    <mergeCell ref="B81:F81"/>
    <mergeCell ref="B82:F82"/>
    <mergeCell ref="B83:F83"/>
    <mergeCell ref="B84:F84"/>
    <mergeCell ref="B85:F85"/>
    <mergeCell ref="B74:F74"/>
    <mergeCell ref="B75:F75"/>
    <mergeCell ref="B76:F76"/>
    <mergeCell ref="B77:F77"/>
    <mergeCell ref="B78:F78"/>
    <mergeCell ref="B79:F79"/>
    <mergeCell ref="B68:F68"/>
    <mergeCell ref="B69:F69"/>
    <mergeCell ref="B70:F70"/>
    <mergeCell ref="B71:F71"/>
    <mergeCell ref="B72:F72"/>
    <mergeCell ref="B73:F73"/>
    <mergeCell ref="B62:F62"/>
    <mergeCell ref="B63:F63"/>
    <mergeCell ref="B64:F64"/>
    <mergeCell ref="B65:F65"/>
    <mergeCell ref="B66:F66"/>
    <mergeCell ref="B67:F67"/>
    <mergeCell ref="B56:F56"/>
    <mergeCell ref="B57:F57"/>
    <mergeCell ref="B58:F58"/>
    <mergeCell ref="B59:F59"/>
    <mergeCell ref="B60:F60"/>
    <mergeCell ref="B61:F61"/>
    <mergeCell ref="B50:F50"/>
    <mergeCell ref="B51:F51"/>
    <mergeCell ref="B52:F52"/>
    <mergeCell ref="B53:F53"/>
    <mergeCell ref="B54:F54"/>
    <mergeCell ref="B55:F55"/>
    <mergeCell ref="B44:F44"/>
    <mergeCell ref="B45:F45"/>
    <mergeCell ref="B46:F46"/>
    <mergeCell ref="B47:F47"/>
    <mergeCell ref="B48:F48"/>
    <mergeCell ref="B49:F49"/>
    <mergeCell ref="B38:F38"/>
    <mergeCell ref="B39:F39"/>
    <mergeCell ref="B40:F40"/>
    <mergeCell ref="B41:F41"/>
    <mergeCell ref="B42:F42"/>
    <mergeCell ref="B43:F43"/>
    <mergeCell ref="B32:F32"/>
    <mergeCell ref="B33:F33"/>
    <mergeCell ref="B34:F34"/>
    <mergeCell ref="B35:F35"/>
    <mergeCell ref="B36:F36"/>
    <mergeCell ref="B37:F37"/>
    <mergeCell ref="B26:F26"/>
    <mergeCell ref="B27:F27"/>
    <mergeCell ref="B28:F28"/>
    <mergeCell ref="B29:F29"/>
    <mergeCell ref="B30:F30"/>
    <mergeCell ref="B31:F31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8:F8"/>
    <mergeCell ref="B9:F9"/>
    <mergeCell ref="B10:F10"/>
    <mergeCell ref="B11:F11"/>
    <mergeCell ref="B12:F12"/>
    <mergeCell ref="B13:F13"/>
    <mergeCell ref="B20:F20"/>
    <mergeCell ref="B21:F21"/>
    <mergeCell ref="B22:F22"/>
  </mergeCells>
  <printOptions gridLines="1"/>
  <pageMargins left="0.27559055118110237" right="0.19685039370078741" top="0.31496062992125984" bottom="0.19685039370078741" header="0.62992125984251968" footer="0.31496062992125984"/>
  <pageSetup paperSize="9" scale="7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workbookViewId="0">
      <selection activeCell="C34" sqref="C34"/>
    </sheetView>
  </sheetViews>
  <sheetFormatPr defaultColWidth="9.33203125" defaultRowHeight="15"/>
  <cols>
    <col min="1" max="1" width="29.1640625" style="352" customWidth="1"/>
    <col min="2" max="2" width="74.5" style="352" customWidth="1"/>
    <col min="3" max="3" width="18.33203125" style="352" customWidth="1"/>
    <col min="4" max="4" width="19.33203125" style="352" customWidth="1"/>
    <col min="5" max="16384" width="9.33203125" style="352"/>
  </cols>
  <sheetData>
    <row r="1" spans="1:3" s="338" customFormat="1" ht="18.75">
      <c r="A1" s="336" t="s">
        <v>561</v>
      </c>
      <c r="B1" s="337"/>
      <c r="C1" s="337"/>
    </row>
    <row r="2" spans="1:3" s="339" customFormat="1" ht="16.5">
      <c r="A2" s="337"/>
      <c r="B2" s="337"/>
      <c r="C2" s="337"/>
    </row>
    <row r="3" spans="1:3" s="339" customFormat="1" ht="16.5">
      <c r="A3" s="340" t="s">
        <v>12</v>
      </c>
      <c r="B3" s="340" t="s">
        <v>13</v>
      </c>
      <c r="C3" s="337"/>
    </row>
    <row r="4" spans="1:3" s="339" customFormat="1" ht="16.5">
      <c r="A4" s="337" t="s">
        <v>19</v>
      </c>
      <c r="B4" s="337" t="s">
        <v>562</v>
      </c>
      <c r="C4" s="337"/>
    </row>
    <row r="5" spans="1:3" s="339" customFormat="1" ht="16.5">
      <c r="A5" s="337" t="s">
        <v>18</v>
      </c>
      <c r="B5" s="341" t="s">
        <v>595</v>
      </c>
      <c r="C5" s="337"/>
    </row>
    <row r="6" spans="1:3" s="339" customFormat="1" ht="17.25" thickBot="1">
      <c r="A6" s="337" t="s">
        <v>563</v>
      </c>
      <c r="B6" s="337"/>
      <c r="C6" s="337"/>
    </row>
    <row r="7" spans="1:3" s="339" customFormat="1" ht="17.25" thickBot="1">
      <c r="A7" s="342" t="s">
        <v>564</v>
      </c>
      <c r="B7" s="342" t="s">
        <v>565</v>
      </c>
      <c r="C7" s="342" t="s">
        <v>27</v>
      </c>
    </row>
    <row r="8" spans="1:3" s="345" customFormat="1">
      <c r="A8" s="343"/>
      <c r="B8" s="344"/>
      <c r="C8" s="344"/>
    </row>
    <row r="9" spans="1:3" s="346" customFormat="1" ht="15.75">
      <c r="A9" s="346" t="s">
        <v>566</v>
      </c>
      <c r="B9" s="346" t="s">
        <v>567</v>
      </c>
      <c r="C9" s="347"/>
    </row>
    <row r="10" spans="1:3" s="346" customFormat="1" ht="15.95" customHeight="1">
      <c r="A10" s="348" t="s">
        <v>568</v>
      </c>
      <c r="B10" s="348" t="s">
        <v>569</v>
      </c>
      <c r="C10" s="347"/>
    </row>
    <row r="11" spans="1:3" s="349" customFormat="1" ht="15.95" customHeight="1">
      <c r="A11" s="348" t="s">
        <v>570</v>
      </c>
      <c r="B11" s="348" t="s">
        <v>571</v>
      </c>
      <c r="C11" s="347"/>
    </row>
    <row r="12" spans="1:3" s="346" customFormat="1" ht="15.95" customHeight="1">
      <c r="A12" s="348" t="s">
        <v>572</v>
      </c>
      <c r="B12" s="348" t="s">
        <v>573</v>
      </c>
      <c r="C12" s="347"/>
    </row>
    <row r="13" spans="1:3" s="349" customFormat="1" ht="15.95" customHeight="1">
      <c r="A13" s="348" t="s">
        <v>574</v>
      </c>
      <c r="B13" s="348" t="s">
        <v>575</v>
      </c>
      <c r="C13" s="347"/>
    </row>
    <row r="14" spans="1:3" s="349" customFormat="1" ht="50.1" customHeight="1">
      <c r="A14" s="348" t="s">
        <v>576</v>
      </c>
      <c r="B14" s="350"/>
      <c r="C14" s="351"/>
    </row>
    <row r="15" spans="1:3" ht="15.75" thickBot="1"/>
    <row r="16" spans="1:3" ht="15.75" thickBot="1">
      <c r="A16" s="342" t="s">
        <v>577</v>
      </c>
      <c r="B16" s="342" t="s">
        <v>565</v>
      </c>
      <c r="C16" s="342" t="s">
        <v>27</v>
      </c>
    </row>
    <row r="18" spans="1:5" ht="15.75">
      <c r="A18" s="346" t="s">
        <v>578</v>
      </c>
      <c r="B18" s="346" t="s">
        <v>579</v>
      </c>
      <c r="C18" s="353"/>
    </row>
    <row r="19" spans="1:5" ht="15.75">
      <c r="A19" s="346" t="s">
        <v>580</v>
      </c>
      <c r="B19" s="346" t="s">
        <v>581</v>
      </c>
      <c r="C19" s="353"/>
    </row>
    <row r="20" spans="1:5" ht="15.75">
      <c r="A20" s="346" t="s">
        <v>582</v>
      </c>
      <c r="B20" s="346" t="s">
        <v>583</v>
      </c>
      <c r="C20" s="353"/>
    </row>
    <row r="21" spans="1:5" ht="15.75">
      <c r="A21" s="346" t="s">
        <v>584</v>
      </c>
      <c r="B21" s="346" t="s">
        <v>585</v>
      </c>
      <c r="C21" s="353"/>
    </row>
    <row r="22" spans="1:5" ht="15.75">
      <c r="A22" s="346" t="s">
        <v>586</v>
      </c>
      <c r="B22" s="346" t="s">
        <v>587</v>
      </c>
      <c r="C22" s="353"/>
    </row>
    <row r="23" spans="1:5" ht="15.75">
      <c r="A23" s="346" t="s">
        <v>588</v>
      </c>
      <c r="B23" s="346" t="s">
        <v>589</v>
      </c>
      <c r="C23" s="353"/>
      <c r="E23" s="352" t="s">
        <v>17</v>
      </c>
    </row>
    <row r="24" spans="1:5" ht="15.75">
      <c r="B24" s="346" t="s">
        <v>110</v>
      </c>
      <c r="C24" s="353"/>
    </row>
    <row r="25" spans="1:5" ht="31.5">
      <c r="A25" s="348" t="s">
        <v>590</v>
      </c>
      <c r="B25" s="350"/>
      <c r="C25" s="351"/>
    </row>
    <row r="27" spans="1:5" ht="31.5">
      <c r="A27" s="348" t="s">
        <v>591</v>
      </c>
      <c r="B27" s="350"/>
      <c r="C27" s="351"/>
    </row>
    <row r="28" spans="1:5" ht="15.75">
      <c r="A28" s="350" t="s">
        <v>592</v>
      </c>
      <c r="B28" s="350"/>
      <c r="C28" s="347"/>
    </row>
    <row r="29" spans="1:5" ht="31.5">
      <c r="A29" s="348" t="s">
        <v>593</v>
      </c>
      <c r="B29" s="350"/>
      <c r="C29" s="351"/>
    </row>
  </sheetData>
  <pageMargins left="0.70866141732283472" right="0.70866141732283472" top="0.74803149606299213" bottom="0.74803149606299213" header="0.31496062992125984" footer="0.31496062992125984"/>
  <pageSetup paperSize="9" scale="73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1"/>
  <sheetViews>
    <sheetView showGridLines="0" topLeftCell="A82" workbookViewId="0">
      <selection activeCell="AD94" sqref="AD9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391" t="s">
        <v>5</v>
      </c>
      <c r="AS2" s="366"/>
      <c r="AT2" s="366"/>
      <c r="AU2" s="366"/>
      <c r="AV2" s="366"/>
      <c r="AW2" s="366"/>
      <c r="AX2" s="366"/>
      <c r="AY2" s="366"/>
      <c r="AZ2" s="366"/>
      <c r="BA2" s="366"/>
      <c r="BB2" s="366"/>
      <c r="BC2" s="366"/>
      <c r="BD2" s="366"/>
      <c r="BE2" s="366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S4" s="13" t="s">
        <v>10</v>
      </c>
    </row>
    <row r="5" spans="1:74" ht="12" customHeight="1">
      <c r="B5" s="16"/>
      <c r="D5" s="19" t="s">
        <v>11</v>
      </c>
      <c r="K5" s="365"/>
      <c r="L5" s="366"/>
      <c r="M5" s="366"/>
      <c r="N5" s="366"/>
      <c r="O5" s="366"/>
      <c r="P5" s="366"/>
      <c r="Q5" s="366"/>
      <c r="R5" s="366"/>
      <c r="S5" s="366"/>
      <c r="T5" s="366"/>
      <c r="U5" s="366"/>
      <c r="V5" s="366"/>
      <c r="W5" s="366"/>
      <c r="X5" s="366"/>
      <c r="Y5" s="366"/>
      <c r="Z5" s="366"/>
      <c r="AA5" s="366"/>
      <c r="AB5" s="366"/>
      <c r="AC5" s="366"/>
      <c r="AD5" s="366"/>
      <c r="AE5" s="366"/>
      <c r="AF5" s="366"/>
      <c r="AG5" s="366"/>
      <c r="AH5" s="366"/>
      <c r="AI5" s="366"/>
      <c r="AJ5" s="366"/>
      <c r="AK5" s="366"/>
      <c r="AL5" s="366"/>
      <c r="AM5" s="366"/>
      <c r="AN5" s="366"/>
      <c r="AO5" s="366"/>
      <c r="AR5" s="16"/>
      <c r="BS5" s="13" t="s">
        <v>6</v>
      </c>
    </row>
    <row r="6" spans="1:74" ht="36.950000000000003" customHeight="1">
      <c r="B6" s="16"/>
      <c r="D6" s="21" t="s">
        <v>12</v>
      </c>
      <c r="K6" s="367" t="s">
        <v>13</v>
      </c>
      <c r="L6" s="366"/>
      <c r="M6" s="366"/>
      <c r="N6" s="366"/>
      <c r="O6" s="366"/>
      <c r="P6" s="366"/>
      <c r="Q6" s="366"/>
      <c r="R6" s="366"/>
      <c r="S6" s="366"/>
      <c r="T6" s="366"/>
      <c r="U6" s="366"/>
      <c r="V6" s="366"/>
      <c r="W6" s="366"/>
      <c r="X6" s="366"/>
      <c r="Y6" s="366"/>
      <c r="Z6" s="366"/>
      <c r="AA6" s="366"/>
      <c r="AB6" s="366"/>
      <c r="AC6" s="366"/>
      <c r="AD6" s="366"/>
      <c r="AE6" s="366"/>
      <c r="AF6" s="366"/>
      <c r="AG6" s="366"/>
      <c r="AH6" s="366"/>
      <c r="AI6" s="366"/>
      <c r="AJ6" s="366"/>
      <c r="AK6" s="366"/>
      <c r="AL6" s="366"/>
      <c r="AM6" s="366"/>
      <c r="AN6" s="366"/>
      <c r="AO6" s="366"/>
      <c r="AR6" s="16"/>
      <c r="BS6" s="13" t="s">
        <v>6</v>
      </c>
    </row>
    <row r="7" spans="1:74" ht="12" customHeight="1">
      <c r="B7" s="16"/>
      <c r="D7" s="22" t="s">
        <v>14</v>
      </c>
      <c r="K7" s="20" t="s">
        <v>1</v>
      </c>
      <c r="AK7" s="22" t="s">
        <v>15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16</v>
      </c>
      <c r="K8" s="20" t="s">
        <v>17</v>
      </c>
      <c r="AK8" s="22" t="s">
        <v>18</v>
      </c>
      <c r="AN8" s="354">
        <v>44865</v>
      </c>
      <c r="AR8" s="16"/>
      <c r="BS8" s="13" t="s">
        <v>6</v>
      </c>
    </row>
    <row r="9" spans="1:74" ht="14.45" customHeight="1">
      <c r="B9" s="16"/>
      <c r="AR9" s="16"/>
      <c r="BS9" s="13" t="s">
        <v>6</v>
      </c>
    </row>
    <row r="10" spans="1:74" ht="12" customHeight="1">
      <c r="B10" s="16"/>
      <c r="D10" s="22" t="s">
        <v>19</v>
      </c>
      <c r="AK10" s="22" t="s">
        <v>20</v>
      </c>
      <c r="AN10" s="20" t="s">
        <v>1</v>
      </c>
      <c r="AR10" s="16"/>
      <c r="BS10" s="13" t="s">
        <v>6</v>
      </c>
    </row>
    <row r="11" spans="1:74" ht="18.399999999999999" customHeight="1">
      <c r="B11" s="16"/>
      <c r="E11" s="20" t="s">
        <v>17</v>
      </c>
      <c r="AK11" s="22" t="s">
        <v>21</v>
      </c>
      <c r="AN11" s="20" t="s">
        <v>1</v>
      </c>
      <c r="AR11" s="16"/>
      <c r="BS11" s="13" t="s">
        <v>6</v>
      </c>
    </row>
    <row r="12" spans="1:74" ht="6.95" customHeight="1">
      <c r="B12" s="16"/>
      <c r="AR12" s="16"/>
      <c r="BS12" s="13" t="s">
        <v>6</v>
      </c>
    </row>
    <row r="13" spans="1:74" ht="12" customHeight="1">
      <c r="B13" s="16"/>
      <c r="D13" s="22" t="s">
        <v>22</v>
      </c>
      <c r="AK13" s="22" t="s">
        <v>20</v>
      </c>
      <c r="AN13" s="20" t="s">
        <v>1</v>
      </c>
      <c r="AR13" s="16"/>
      <c r="BS13" s="13" t="s">
        <v>6</v>
      </c>
    </row>
    <row r="14" spans="1:74" ht="12.75">
      <c r="B14" s="16"/>
      <c r="E14" s="20" t="s">
        <v>17</v>
      </c>
      <c r="AK14" s="22" t="s">
        <v>21</v>
      </c>
      <c r="AN14" s="20" t="s">
        <v>1</v>
      </c>
      <c r="AR14" s="16"/>
      <c r="BS14" s="13" t="s">
        <v>6</v>
      </c>
    </row>
    <row r="15" spans="1:74" ht="6.95" customHeight="1">
      <c r="B15" s="16"/>
      <c r="AR15" s="16"/>
      <c r="BS15" s="13" t="s">
        <v>3</v>
      </c>
    </row>
    <row r="16" spans="1:74" ht="12" customHeight="1">
      <c r="B16" s="16"/>
      <c r="D16" s="22" t="s">
        <v>23</v>
      </c>
      <c r="AK16" s="22" t="s">
        <v>20</v>
      </c>
      <c r="AN16" s="20" t="s">
        <v>1</v>
      </c>
      <c r="AR16" s="16"/>
      <c r="BS16" s="13" t="s">
        <v>3</v>
      </c>
    </row>
    <row r="17" spans="2:71" ht="18.399999999999999" customHeight="1">
      <c r="B17" s="16"/>
      <c r="E17" s="20" t="s">
        <v>17</v>
      </c>
      <c r="AK17" s="22" t="s">
        <v>21</v>
      </c>
      <c r="AN17" s="20" t="s">
        <v>1</v>
      </c>
      <c r="AR17" s="16"/>
      <c r="BS17" s="13" t="s">
        <v>24</v>
      </c>
    </row>
    <row r="18" spans="2:71" ht="6.95" customHeight="1">
      <c r="B18" s="16"/>
      <c r="AR18" s="16"/>
      <c r="BS18" s="13" t="s">
        <v>6</v>
      </c>
    </row>
    <row r="19" spans="2:71" ht="12" customHeight="1">
      <c r="B19" s="16"/>
      <c r="D19" s="22" t="s">
        <v>25</v>
      </c>
      <c r="AK19" s="22" t="s">
        <v>20</v>
      </c>
      <c r="AN19" s="20" t="s">
        <v>1</v>
      </c>
      <c r="AR19" s="16"/>
      <c r="BS19" s="13" t="s">
        <v>6</v>
      </c>
    </row>
    <row r="20" spans="2:71" ht="18.399999999999999" customHeight="1">
      <c r="B20" s="16"/>
      <c r="E20" s="20" t="s">
        <v>17</v>
      </c>
      <c r="AK20" s="22" t="s">
        <v>21</v>
      </c>
      <c r="AN20" s="20" t="s">
        <v>1</v>
      </c>
      <c r="AR20" s="16"/>
      <c r="BS20" s="13" t="s">
        <v>24</v>
      </c>
    </row>
    <row r="21" spans="2:71" ht="6.95" customHeight="1">
      <c r="B21" s="16"/>
      <c r="AR21" s="16"/>
    </row>
    <row r="22" spans="2:71" ht="12" customHeight="1">
      <c r="B22" s="16"/>
      <c r="D22" s="22" t="s">
        <v>26</v>
      </c>
      <c r="AR22" s="16"/>
    </row>
    <row r="23" spans="2:71" ht="16.5" customHeight="1">
      <c r="B23" s="16"/>
      <c r="E23" s="368" t="s">
        <v>1</v>
      </c>
      <c r="F23" s="368"/>
      <c r="G23" s="368"/>
      <c r="H23" s="368"/>
      <c r="I23" s="368"/>
      <c r="J23" s="368"/>
      <c r="K23" s="368"/>
      <c r="L23" s="368"/>
      <c r="M23" s="368"/>
      <c r="N23" s="368"/>
      <c r="O23" s="368"/>
      <c r="P23" s="368"/>
      <c r="Q23" s="368"/>
      <c r="R23" s="368"/>
      <c r="S23" s="368"/>
      <c r="T23" s="368"/>
      <c r="U23" s="368"/>
      <c r="V23" s="368"/>
      <c r="W23" s="368"/>
      <c r="X23" s="368"/>
      <c r="Y23" s="368"/>
      <c r="Z23" s="368"/>
      <c r="AA23" s="368"/>
      <c r="AB23" s="368"/>
      <c r="AC23" s="368"/>
      <c r="AD23" s="368"/>
      <c r="AE23" s="368"/>
      <c r="AF23" s="368"/>
      <c r="AG23" s="368"/>
      <c r="AH23" s="368"/>
      <c r="AI23" s="368"/>
      <c r="AJ23" s="368"/>
      <c r="AK23" s="368"/>
      <c r="AL23" s="368"/>
      <c r="AM23" s="368"/>
      <c r="AN23" s="368"/>
      <c r="AR23" s="16"/>
    </row>
    <row r="24" spans="2:71" ht="6.95" customHeight="1">
      <c r="B24" s="16"/>
      <c r="AR24" s="16"/>
    </row>
    <row r="25" spans="2:71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>
      <c r="B26" s="25"/>
      <c r="D26" s="26" t="s">
        <v>27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369"/>
      <c r="AL26" s="370"/>
      <c r="AM26" s="370"/>
      <c r="AN26" s="370"/>
      <c r="AO26" s="370"/>
      <c r="AR26" s="25"/>
    </row>
    <row r="27" spans="2:71" s="1" customFormat="1" ht="6.95" customHeight="1">
      <c r="B27" s="25"/>
      <c r="AR27" s="25"/>
    </row>
    <row r="28" spans="2:71" s="1" customFormat="1" ht="12.75">
      <c r="B28" s="25"/>
      <c r="L28" s="371" t="s">
        <v>28</v>
      </c>
      <c r="M28" s="371"/>
      <c r="N28" s="371"/>
      <c r="O28" s="371"/>
      <c r="P28" s="371"/>
      <c r="W28" s="371" t="s">
        <v>29</v>
      </c>
      <c r="X28" s="371"/>
      <c r="Y28" s="371"/>
      <c r="Z28" s="371"/>
      <c r="AA28" s="371"/>
      <c r="AB28" s="371"/>
      <c r="AC28" s="371"/>
      <c r="AD28" s="371"/>
      <c r="AE28" s="371"/>
      <c r="AK28" s="371" t="s">
        <v>30</v>
      </c>
      <c r="AL28" s="371"/>
      <c r="AM28" s="371"/>
      <c r="AN28" s="371"/>
      <c r="AO28" s="371"/>
      <c r="AR28" s="25"/>
    </row>
    <row r="29" spans="2:71" s="2" customFormat="1" ht="14.45" customHeight="1">
      <c r="B29" s="29"/>
      <c r="D29" s="22" t="s">
        <v>31</v>
      </c>
      <c r="F29" s="30" t="s">
        <v>32</v>
      </c>
      <c r="L29" s="355">
        <v>0.2</v>
      </c>
      <c r="M29" s="356"/>
      <c r="N29" s="356"/>
      <c r="O29" s="356"/>
      <c r="P29" s="356"/>
      <c r="Q29" s="31"/>
      <c r="R29" s="31"/>
      <c r="S29" s="31"/>
      <c r="T29" s="31"/>
      <c r="U29" s="31"/>
      <c r="V29" s="31"/>
      <c r="W29" s="357">
        <f>ROUND(AZ94, 2)</f>
        <v>0</v>
      </c>
      <c r="X29" s="356"/>
      <c r="Y29" s="356"/>
      <c r="Z29" s="356"/>
      <c r="AA29" s="356"/>
      <c r="AB29" s="356"/>
      <c r="AC29" s="356"/>
      <c r="AD29" s="356"/>
      <c r="AE29" s="356"/>
      <c r="AF29" s="31"/>
      <c r="AG29" s="31"/>
      <c r="AH29" s="31"/>
      <c r="AI29" s="31"/>
      <c r="AJ29" s="31"/>
      <c r="AK29" s="357">
        <f>ROUND(AV94, 2)</f>
        <v>0</v>
      </c>
      <c r="AL29" s="356"/>
      <c r="AM29" s="356"/>
      <c r="AN29" s="356"/>
      <c r="AO29" s="356"/>
      <c r="AP29" s="31"/>
      <c r="AQ29" s="31"/>
      <c r="AR29" s="32"/>
      <c r="AS29" s="31"/>
      <c r="AT29" s="31"/>
      <c r="AU29" s="31"/>
      <c r="AV29" s="31"/>
      <c r="AW29" s="31"/>
      <c r="AX29" s="31"/>
      <c r="AY29" s="31"/>
      <c r="AZ29" s="31"/>
    </row>
    <row r="30" spans="2:71" s="2" customFormat="1" ht="14.45" customHeight="1">
      <c r="B30" s="29"/>
      <c r="F30" s="30" t="s">
        <v>33</v>
      </c>
      <c r="L30" s="362">
        <v>0.2</v>
      </c>
      <c r="M30" s="363"/>
      <c r="N30" s="363"/>
      <c r="O30" s="363"/>
      <c r="P30" s="363"/>
      <c r="W30" s="364"/>
      <c r="X30" s="363"/>
      <c r="Y30" s="363"/>
      <c r="Z30" s="363"/>
      <c r="AA30" s="363"/>
      <c r="AB30" s="363"/>
      <c r="AC30" s="363"/>
      <c r="AD30" s="363"/>
      <c r="AE30" s="363"/>
      <c r="AK30" s="364"/>
      <c r="AL30" s="363"/>
      <c r="AM30" s="363"/>
      <c r="AN30" s="363"/>
      <c r="AO30" s="363"/>
      <c r="AR30" s="29"/>
    </row>
    <row r="31" spans="2:71" s="2" customFormat="1" ht="14.45" hidden="1" customHeight="1">
      <c r="B31" s="29"/>
      <c r="F31" s="22" t="s">
        <v>34</v>
      </c>
      <c r="L31" s="362">
        <v>0.2</v>
      </c>
      <c r="M31" s="363"/>
      <c r="N31" s="363"/>
      <c r="O31" s="363"/>
      <c r="P31" s="363"/>
      <c r="W31" s="364">
        <f>ROUND(BB94, 2)</f>
        <v>0</v>
      </c>
      <c r="X31" s="363"/>
      <c r="Y31" s="363"/>
      <c r="Z31" s="363"/>
      <c r="AA31" s="363"/>
      <c r="AB31" s="363"/>
      <c r="AC31" s="363"/>
      <c r="AD31" s="363"/>
      <c r="AE31" s="363"/>
      <c r="AK31" s="364">
        <v>0</v>
      </c>
      <c r="AL31" s="363"/>
      <c r="AM31" s="363"/>
      <c r="AN31" s="363"/>
      <c r="AO31" s="363"/>
      <c r="AR31" s="29"/>
    </row>
    <row r="32" spans="2:71" s="2" customFormat="1" ht="14.45" hidden="1" customHeight="1">
      <c r="B32" s="29"/>
      <c r="F32" s="22" t="s">
        <v>35</v>
      </c>
      <c r="L32" s="362">
        <v>0.2</v>
      </c>
      <c r="M32" s="363"/>
      <c r="N32" s="363"/>
      <c r="O32" s="363"/>
      <c r="P32" s="363"/>
      <c r="W32" s="364">
        <f>ROUND(BC94, 2)</f>
        <v>0</v>
      </c>
      <c r="X32" s="363"/>
      <c r="Y32" s="363"/>
      <c r="Z32" s="363"/>
      <c r="AA32" s="363"/>
      <c r="AB32" s="363"/>
      <c r="AC32" s="363"/>
      <c r="AD32" s="363"/>
      <c r="AE32" s="363"/>
      <c r="AK32" s="364">
        <v>0</v>
      </c>
      <c r="AL32" s="363"/>
      <c r="AM32" s="363"/>
      <c r="AN32" s="363"/>
      <c r="AO32" s="363"/>
      <c r="AR32" s="29"/>
    </row>
    <row r="33" spans="2:52" s="2" customFormat="1" ht="14.45" hidden="1" customHeight="1">
      <c r="B33" s="29"/>
      <c r="F33" s="30" t="s">
        <v>36</v>
      </c>
      <c r="L33" s="355">
        <v>0</v>
      </c>
      <c r="M33" s="356"/>
      <c r="N33" s="356"/>
      <c r="O33" s="356"/>
      <c r="P33" s="356"/>
      <c r="Q33" s="31"/>
      <c r="R33" s="31"/>
      <c r="S33" s="31"/>
      <c r="T33" s="31"/>
      <c r="U33" s="31"/>
      <c r="V33" s="31"/>
      <c r="W33" s="357">
        <f>ROUND(BD94, 2)</f>
        <v>0</v>
      </c>
      <c r="X33" s="356"/>
      <c r="Y33" s="356"/>
      <c r="Z33" s="356"/>
      <c r="AA33" s="356"/>
      <c r="AB33" s="356"/>
      <c r="AC33" s="356"/>
      <c r="AD33" s="356"/>
      <c r="AE33" s="356"/>
      <c r="AF33" s="31"/>
      <c r="AG33" s="31"/>
      <c r="AH33" s="31"/>
      <c r="AI33" s="31"/>
      <c r="AJ33" s="31"/>
      <c r="AK33" s="357">
        <v>0</v>
      </c>
      <c r="AL33" s="356"/>
      <c r="AM33" s="356"/>
      <c r="AN33" s="356"/>
      <c r="AO33" s="356"/>
      <c r="AP33" s="31"/>
      <c r="AQ33" s="31"/>
      <c r="AR33" s="32"/>
      <c r="AS33" s="31"/>
      <c r="AT33" s="31"/>
      <c r="AU33" s="31"/>
      <c r="AV33" s="31"/>
      <c r="AW33" s="31"/>
      <c r="AX33" s="31"/>
      <c r="AY33" s="31"/>
      <c r="AZ33" s="31"/>
    </row>
    <row r="34" spans="2:52" s="1" customFormat="1" ht="6.95" customHeight="1">
      <c r="B34" s="25"/>
      <c r="AR34" s="25"/>
    </row>
    <row r="35" spans="2:52" s="1" customFormat="1" ht="25.9" customHeight="1">
      <c r="B35" s="25"/>
      <c r="C35" s="33"/>
      <c r="D35" s="34" t="s">
        <v>37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38</v>
      </c>
      <c r="U35" s="35"/>
      <c r="V35" s="35"/>
      <c r="W35" s="35"/>
      <c r="X35" s="358" t="s">
        <v>39</v>
      </c>
      <c r="Y35" s="359"/>
      <c r="Z35" s="359"/>
      <c r="AA35" s="359"/>
      <c r="AB35" s="359"/>
      <c r="AC35" s="35"/>
      <c r="AD35" s="35"/>
      <c r="AE35" s="35"/>
      <c r="AF35" s="35"/>
      <c r="AG35" s="35"/>
      <c r="AH35" s="35"/>
      <c r="AI35" s="35"/>
      <c r="AJ35" s="35"/>
      <c r="AK35" s="360"/>
      <c r="AL35" s="359"/>
      <c r="AM35" s="359"/>
      <c r="AN35" s="359"/>
      <c r="AO35" s="361"/>
      <c r="AP35" s="33"/>
      <c r="AQ35" s="33"/>
      <c r="AR35" s="25"/>
    </row>
    <row r="36" spans="2:52" s="1" customFormat="1" ht="6.95" customHeight="1">
      <c r="B36" s="25"/>
      <c r="AR36" s="25"/>
    </row>
    <row r="37" spans="2:52" s="1" customFormat="1" ht="14.45" customHeight="1">
      <c r="B37" s="25"/>
      <c r="AR37" s="25"/>
    </row>
    <row r="38" spans="2:52" ht="14.45" customHeight="1">
      <c r="B38" s="16"/>
      <c r="AR38" s="16"/>
    </row>
    <row r="39" spans="2:52" ht="14.45" customHeight="1">
      <c r="B39" s="16"/>
      <c r="AR39" s="16"/>
    </row>
    <row r="40" spans="2:52" ht="14.45" customHeight="1">
      <c r="B40" s="16"/>
      <c r="AR40" s="16"/>
    </row>
    <row r="41" spans="2:52" ht="14.45" customHeight="1">
      <c r="B41" s="16"/>
      <c r="AR41" s="16"/>
    </row>
    <row r="42" spans="2:52" ht="14.45" customHeight="1">
      <c r="B42" s="16"/>
      <c r="AR42" s="16"/>
    </row>
    <row r="43" spans="2:52" ht="14.45" customHeight="1">
      <c r="B43" s="16"/>
      <c r="AR43" s="16"/>
    </row>
    <row r="44" spans="2:52" ht="14.45" customHeight="1">
      <c r="B44" s="16"/>
      <c r="AR44" s="16"/>
    </row>
    <row r="45" spans="2:52" ht="14.45" customHeight="1">
      <c r="B45" s="16"/>
      <c r="AR45" s="16"/>
    </row>
    <row r="46" spans="2:52" ht="14.45" customHeight="1">
      <c r="B46" s="16"/>
      <c r="AR46" s="16"/>
    </row>
    <row r="47" spans="2:52" ht="14.45" customHeight="1">
      <c r="B47" s="16"/>
      <c r="AR47" s="16"/>
    </row>
    <row r="48" spans="2:52" ht="14.45" customHeight="1">
      <c r="B48" s="16"/>
      <c r="AR48" s="16"/>
    </row>
    <row r="49" spans="2:44" s="1" customFormat="1" ht="14.45" customHeight="1">
      <c r="B49" s="25"/>
      <c r="D49" s="37" t="s">
        <v>40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41</v>
      </c>
      <c r="AI49" s="38"/>
      <c r="AJ49" s="38"/>
      <c r="AK49" s="38"/>
      <c r="AL49" s="38"/>
      <c r="AM49" s="38"/>
      <c r="AN49" s="38"/>
      <c r="AO49" s="38"/>
      <c r="AR49" s="25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5"/>
      <c r="D60" s="39" t="s">
        <v>42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9" t="s">
        <v>43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9" t="s">
        <v>42</v>
      </c>
      <c r="AI60" s="27"/>
      <c r="AJ60" s="27"/>
      <c r="AK60" s="27"/>
      <c r="AL60" s="27"/>
      <c r="AM60" s="39" t="s">
        <v>43</v>
      </c>
      <c r="AN60" s="27"/>
      <c r="AO60" s="27"/>
      <c r="AR60" s="25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5"/>
      <c r="D64" s="37" t="s">
        <v>44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45</v>
      </c>
      <c r="AI64" s="38"/>
      <c r="AJ64" s="38"/>
      <c r="AK64" s="38"/>
      <c r="AL64" s="38"/>
      <c r="AM64" s="38"/>
      <c r="AN64" s="38"/>
      <c r="AO64" s="38"/>
      <c r="AR64" s="25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5"/>
      <c r="D75" s="39" t="s">
        <v>42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9" t="s">
        <v>43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9" t="s">
        <v>42</v>
      </c>
      <c r="AI75" s="27"/>
      <c r="AJ75" s="27"/>
      <c r="AK75" s="27"/>
      <c r="AL75" s="27"/>
      <c r="AM75" s="39" t="s">
        <v>43</v>
      </c>
      <c r="AN75" s="27"/>
      <c r="AO75" s="27"/>
      <c r="AR75" s="25"/>
    </row>
    <row r="76" spans="2:44" s="1" customFormat="1">
      <c r="B76" s="25"/>
      <c r="AR76" s="25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5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5"/>
    </row>
    <row r="82" spans="1:91" s="1" customFormat="1" ht="24.95" customHeight="1">
      <c r="B82" s="25"/>
      <c r="C82" s="17" t="s">
        <v>46</v>
      </c>
      <c r="AR82" s="25"/>
    </row>
    <row r="83" spans="1:91" s="1" customFormat="1" ht="6.95" customHeight="1">
      <c r="B83" s="25"/>
      <c r="AR83" s="25"/>
    </row>
    <row r="84" spans="1:91" s="3" customFormat="1" ht="12" customHeight="1">
      <c r="B84" s="44"/>
      <c r="C84" s="22" t="s">
        <v>11</v>
      </c>
      <c r="AR84" s="44"/>
    </row>
    <row r="85" spans="1:91" s="4" customFormat="1" ht="36.950000000000003" customHeight="1">
      <c r="B85" s="45"/>
      <c r="C85" s="46" t="s">
        <v>12</v>
      </c>
      <c r="L85" s="372" t="str">
        <f>K6</f>
        <v>Rozšírenie kapacity ČOV Odorín</v>
      </c>
      <c r="M85" s="373"/>
      <c r="N85" s="373"/>
      <c r="O85" s="373"/>
      <c r="P85" s="373"/>
      <c r="Q85" s="373"/>
      <c r="R85" s="373"/>
      <c r="S85" s="373"/>
      <c r="T85" s="373"/>
      <c r="U85" s="373"/>
      <c r="V85" s="373"/>
      <c r="W85" s="373"/>
      <c r="X85" s="373"/>
      <c r="Y85" s="373"/>
      <c r="Z85" s="373"/>
      <c r="AA85" s="373"/>
      <c r="AB85" s="373"/>
      <c r="AC85" s="373"/>
      <c r="AD85" s="373"/>
      <c r="AE85" s="373"/>
      <c r="AF85" s="373"/>
      <c r="AG85" s="373"/>
      <c r="AH85" s="373"/>
      <c r="AI85" s="373"/>
      <c r="AJ85" s="373"/>
      <c r="AK85" s="373"/>
      <c r="AL85" s="373"/>
      <c r="AM85" s="373"/>
      <c r="AN85" s="373"/>
      <c r="AO85" s="373"/>
      <c r="AR85" s="45"/>
    </row>
    <row r="86" spans="1:91" s="1" customFormat="1" ht="6.95" customHeight="1">
      <c r="B86" s="25"/>
      <c r="AR86" s="25"/>
    </row>
    <row r="87" spans="1:91" s="1" customFormat="1" ht="12" customHeight="1">
      <c r="B87" s="25"/>
      <c r="C87" s="22" t="s">
        <v>16</v>
      </c>
      <c r="L87" s="47" t="str">
        <f>IF(K8="","",K8)</f>
        <v xml:space="preserve"> </v>
      </c>
      <c r="AI87" s="22" t="s">
        <v>18</v>
      </c>
      <c r="AM87" s="374">
        <f>IF(AN8= "","",AN8)</f>
        <v>44865</v>
      </c>
      <c r="AN87" s="374"/>
      <c r="AR87" s="25"/>
    </row>
    <row r="88" spans="1:91" s="1" customFormat="1" ht="6.95" customHeight="1">
      <c r="B88" s="25"/>
      <c r="AR88" s="25"/>
    </row>
    <row r="89" spans="1:91" s="1" customFormat="1" ht="15.2" customHeight="1">
      <c r="B89" s="25"/>
      <c r="C89" s="22" t="s">
        <v>19</v>
      </c>
      <c r="L89" s="3" t="str">
        <f>IF(E11= "","",E11)</f>
        <v xml:space="preserve"> </v>
      </c>
      <c r="AI89" s="22" t="s">
        <v>23</v>
      </c>
      <c r="AM89" s="375" t="str">
        <f>IF(E17="","",E17)</f>
        <v xml:space="preserve"> </v>
      </c>
      <c r="AN89" s="376"/>
      <c r="AO89" s="376"/>
      <c r="AP89" s="376"/>
      <c r="AR89" s="25"/>
      <c r="AS89" s="377" t="s">
        <v>47</v>
      </c>
      <c r="AT89" s="378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>
      <c r="B90" s="25"/>
      <c r="C90" s="22" t="s">
        <v>22</v>
      </c>
      <c r="L90" s="3" t="str">
        <f>IF(E14="","",E14)</f>
        <v xml:space="preserve"> </v>
      </c>
      <c r="AI90" s="22" t="s">
        <v>25</v>
      </c>
      <c r="AM90" s="375" t="str">
        <f>IF(E20="","",E20)</f>
        <v xml:space="preserve"> </v>
      </c>
      <c r="AN90" s="376"/>
      <c r="AO90" s="376"/>
      <c r="AP90" s="376"/>
      <c r="AR90" s="25"/>
      <c r="AS90" s="379"/>
      <c r="AT90" s="380"/>
      <c r="BD90" s="51"/>
    </row>
    <row r="91" spans="1:91" s="1" customFormat="1" ht="10.9" customHeight="1">
      <c r="B91" s="25"/>
      <c r="AR91" s="25"/>
      <c r="AS91" s="379"/>
      <c r="AT91" s="380"/>
      <c r="BD91" s="51"/>
    </row>
    <row r="92" spans="1:91" s="1" customFormat="1" ht="29.25" customHeight="1">
      <c r="B92" s="25"/>
      <c r="C92" s="381" t="s">
        <v>48</v>
      </c>
      <c r="D92" s="382"/>
      <c r="E92" s="382"/>
      <c r="F92" s="382"/>
      <c r="G92" s="382"/>
      <c r="H92" s="52"/>
      <c r="I92" s="383" t="s">
        <v>49</v>
      </c>
      <c r="J92" s="382"/>
      <c r="K92" s="382"/>
      <c r="L92" s="382"/>
      <c r="M92" s="382"/>
      <c r="N92" s="382"/>
      <c r="O92" s="382"/>
      <c r="P92" s="382"/>
      <c r="Q92" s="382"/>
      <c r="R92" s="382"/>
      <c r="S92" s="382"/>
      <c r="T92" s="382"/>
      <c r="U92" s="382"/>
      <c r="V92" s="382"/>
      <c r="W92" s="382"/>
      <c r="X92" s="382"/>
      <c r="Y92" s="382"/>
      <c r="Z92" s="382"/>
      <c r="AA92" s="382"/>
      <c r="AB92" s="382"/>
      <c r="AC92" s="382"/>
      <c r="AD92" s="382"/>
      <c r="AE92" s="382"/>
      <c r="AF92" s="382"/>
      <c r="AG92" s="385" t="s">
        <v>50</v>
      </c>
      <c r="AH92" s="382"/>
      <c r="AI92" s="382"/>
      <c r="AJ92" s="382"/>
      <c r="AK92" s="382"/>
      <c r="AL92" s="382"/>
      <c r="AM92" s="382"/>
      <c r="AN92" s="383" t="s">
        <v>51</v>
      </c>
      <c r="AO92" s="382"/>
      <c r="AP92" s="384"/>
      <c r="AQ92" s="53" t="s">
        <v>52</v>
      </c>
      <c r="AR92" s="25"/>
      <c r="AS92" s="54" t="s">
        <v>53</v>
      </c>
      <c r="AT92" s="55" t="s">
        <v>54</v>
      </c>
      <c r="AU92" s="55" t="s">
        <v>55</v>
      </c>
      <c r="AV92" s="55" t="s">
        <v>56</v>
      </c>
      <c r="AW92" s="55" t="s">
        <v>57</v>
      </c>
      <c r="AX92" s="55" t="s">
        <v>58</v>
      </c>
      <c r="AY92" s="55" t="s">
        <v>59</v>
      </c>
      <c r="AZ92" s="55" t="s">
        <v>60</v>
      </c>
      <c r="BA92" s="55" t="s">
        <v>61</v>
      </c>
      <c r="BB92" s="55" t="s">
        <v>62</v>
      </c>
      <c r="BC92" s="55" t="s">
        <v>63</v>
      </c>
      <c r="BD92" s="56" t="s">
        <v>64</v>
      </c>
    </row>
    <row r="93" spans="1:91" s="1" customFormat="1" ht="10.9" customHeight="1">
      <c r="B93" s="25"/>
      <c r="AR93" s="25"/>
      <c r="AS93" s="57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>
      <c r="B94" s="58"/>
      <c r="C94" s="59" t="s">
        <v>65</v>
      </c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389"/>
      <c r="AH94" s="389"/>
      <c r="AI94" s="389"/>
      <c r="AJ94" s="389"/>
      <c r="AK94" s="389"/>
      <c r="AL94" s="389"/>
      <c r="AM94" s="389"/>
      <c r="AN94" s="390"/>
      <c r="AO94" s="390"/>
      <c r="AP94" s="390"/>
      <c r="AQ94" s="62" t="s">
        <v>1</v>
      </c>
      <c r="AR94" s="58"/>
      <c r="AS94" s="63">
        <f>ROUND(SUM(AS95:AS99),2)</f>
        <v>0</v>
      </c>
      <c r="AT94" s="64">
        <f t="shared" ref="AT94:AT99" si="0">ROUND(SUM(AV94:AW94),2)</f>
        <v>0</v>
      </c>
      <c r="AU94" s="65">
        <f>ROUND(SUM(AU95:AU99),5)</f>
        <v>0</v>
      </c>
      <c r="AV94" s="64">
        <f>ROUND(AZ94*L29,2)</f>
        <v>0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ROUND(SUM(AZ95:AZ99),2)</f>
        <v>0</v>
      </c>
      <c r="BA94" s="64">
        <f>ROUND(SUM(BA95:BA99),2)</f>
        <v>0</v>
      </c>
      <c r="BB94" s="64">
        <f>ROUND(SUM(BB95:BB99),2)</f>
        <v>0</v>
      </c>
      <c r="BC94" s="64">
        <f>ROUND(SUM(BC95:BC99),2)</f>
        <v>0</v>
      </c>
      <c r="BD94" s="66">
        <f>ROUND(SUM(BD95:BD99),2)</f>
        <v>0</v>
      </c>
      <c r="BS94" s="67" t="s">
        <v>66</v>
      </c>
      <c r="BT94" s="67" t="s">
        <v>67</v>
      </c>
      <c r="BU94" s="68" t="s">
        <v>68</v>
      </c>
      <c r="BV94" s="67" t="s">
        <v>69</v>
      </c>
      <c r="BW94" s="67" t="s">
        <v>4</v>
      </c>
      <c r="BX94" s="67" t="s">
        <v>70</v>
      </c>
      <c r="CL94" s="67" t="s">
        <v>1</v>
      </c>
    </row>
    <row r="95" spans="1:91" s="6" customFormat="1" ht="16.5" customHeight="1">
      <c r="A95" s="69" t="s">
        <v>71</v>
      </c>
      <c r="B95" s="70"/>
      <c r="C95" s="71"/>
      <c r="D95" s="388" t="s">
        <v>72</v>
      </c>
      <c r="E95" s="388"/>
      <c r="F95" s="388"/>
      <c r="G95" s="388"/>
      <c r="H95" s="388"/>
      <c r="I95" s="72"/>
      <c r="J95" s="388" t="s">
        <v>73</v>
      </c>
      <c r="K95" s="388"/>
      <c r="L95" s="388"/>
      <c r="M95" s="388"/>
      <c r="N95" s="388"/>
      <c r="O95" s="388"/>
      <c r="P95" s="388"/>
      <c r="Q95" s="388"/>
      <c r="R95" s="388"/>
      <c r="S95" s="388"/>
      <c r="T95" s="388"/>
      <c r="U95" s="388"/>
      <c r="V95" s="388"/>
      <c r="W95" s="388"/>
      <c r="X95" s="388"/>
      <c r="Y95" s="388"/>
      <c r="Z95" s="388"/>
      <c r="AA95" s="388"/>
      <c r="AB95" s="388"/>
      <c r="AC95" s="388"/>
      <c r="AD95" s="388"/>
      <c r="AE95" s="388"/>
      <c r="AF95" s="388"/>
      <c r="AG95" s="386"/>
      <c r="AH95" s="387"/>
      <c r="AI95" s="387"/>
      <c r="AJ95" s="387"/>
      <c r="AK95" s="387"/>
      <c r="AL95" s="387"/>
      <c r="AM95" s="387"/>
      <c r="AN95" s="386"/>
      <c r="AO95" s="387"/>
      <c r="AP95" s="387"/>
      <c r="AQ95" s="73" t="s">
        <v>74</v>
      </c>
      <c r="AR95" s="70"/>
      <c r="AS95" s="74">
        <v>0</v>
      </c>
      <c r="AT95" s="75">
        <f t="shared" si="0"/>
        <v>0</v>
      </c>
      <c r="AU95" s="76">
        <f>'1 - SO 01 Zameranie jestv...'!P117</f>
        <v>0</v>
      </c>
      <c r="AV95" s="75">
        <f>'1 - SO 01 Zameranie jestv...'!J33</f>
        <v>0</v>
      </c>
      <c r="AW95" s="75">
        <f>'1 - SO 01 Zameranie jestv...'!J34</f>
        <v>0</v>
      </c>
      <c r="AX95" s="75">
        <f>'1 - SO 01 Zameranie jestv...'!J35</f>
        <v>0</v>
      </c>
      <c r="AY95" s="75">
        <f>'1 - SO 01 Zameranie jestv...'!J36</f>
        <v>0</v>
      </c>
      <c r="AZ95" s="75">
        <f>'1 - SO 01 Zameranie jestv...'!F33</f>
        <v>0</v>
      </c>
      <c r="BA95" s="75">
        <f>'1 - SO 01 Zameranie jestv...'!F34</f>
        <v>0</v>
      </c>
      <c r="BB95" s="75">
        <f>'1 - SO 01 Zameranie jestv...'!F35</f>
        <v>0</v>
      </c>
      <c r="BC95" s="75">
        <f>'1 - SO 01 Zameranie jestv...'!F36</f>
        <v>0</v>
      </c>
      <c r="BD95" s="77">
        <f>'1 - SO 01 Zameranie jestv...'!F37</f>
        <v>0</v>
      </c>
      <c r="BT95" s="78" t="s">
        <v>72</v>
      </c>
      <c r="BV95" s="78" t="s">
        <v>69</v>
      </c>
      <c r="BW95" s="78" t="s">
        <v>75</v>
      </c>
      <c r="BX95" s="78" t="s">
        <v>4</v>
      </c>
      <c r="CL95" s="78" t="s">
        <v>1</v>
      </c>
      <c r="CM95" s="78" t="s">
        <v>67</v>
      </c>
    </row>
    <row r="96" spans="1:91" s="6" customFormat="1" ht="16.5" customHeight="1">
      <c r="A96" s="69" t="s">
        <v>71</v>
      </c>
      <c r="B96" s="70"/>
      <c r="C96" s="71"/>
      <c r="D96" s="388" t="s">
        <v>76</v>
      </c>
      <c r="E96" s="388"/>
      <c r="F96" s="388"/>
      <c r="G96" s="388"/>
      <c r="H96" s="388"/>
      <c r="I96" s="72"/>
      <c r="J96" s="388" t="s">
        <v>77</v>
      </c>
      <c r="K96" s="388"/>
      <c r="L96" s="388"/>
      <c r="M96" s="388"/>
      <c r="N96" s="388"/>
      <c r="O96" s="388"/>
      <c r="P96" s="388"/>
      <c r="Q96" s="388"/>
      <c r="R96" s="388"/>
      <c r="S96" s="388"/>
      <c r="T96" s="388"/>
      <c r="U96" s="388"/>
      <c r="V96" s="388"/>
      <c r="W96" s="388"/>
      <c r="X96" s="388"/>
      <c r="Y96" s="388"/>
      <c r="Z96" s="388"/>
      <c r="AA96" s="388"/>
      <c r="AB96" s="388"/>
      <c r="AC96" s="388"/>
      <c r="AD96" s="388"/>
      <c r="AE96" s="388"/>
      <c r="AF96" s="388"/>
      <c r="AG96" s="386"/>
      <c r="AH96" s="387"/>
      <c r="AI96" s="387"/>
      <c r="AJ96" s="387"/>
      <c r="AK96" s="387"/>
      <c r="AL96" s="387"/>
      <c r="AM96" s="387"/>
      <c r="AN96" s="386"/>
      <c r="AO96" s="387"/>
      <c r="AP96" s="387"/>
      <c r="AQ96" s="73" t="s">
        <v>74</v>
      </c>
      <c r="AR96" s="70"/>
      <c r="AS96" s="74">
        <v>0</v>
      </c>
      <c r="AT96" s="75">
        <f t="shared" si="0"/>
        <v>0</v>
      </c>
      <c r="AU96" s="76">
        <f>'2 - SO 02 Vonkajšia nádrž'!P125</f>
        <v>0</v>
      </c>
      <c r="AV96" s="75">
        <f>'2 - SO 02 Vonkajšia nádrž'!J33</f>
        <v>0</v>
      </c>
      <c r="AW96" s="75">
        <f>'2 - SO 02 Vonkajšia nádrž'!J34</f>
        <v>0</v>
      </c>
      <c r="AX96" s="75">
        <f>'2 - SO 02 Vonkajšia nádrž'!J35</f>
        <v>0</v>
      </c>
      <c r="AY96" s="75">
        <f>'2 - SO 02 Vonkajšia nádrž'!J36</f>
        <v>0</v>
      </c>
      <c r="AZ96" s="75">
        <f>'2 - SO 02 Vonkajšia nádrž'!F33</f>
        <v>0</v>
      </c>
      <c r="BA96" s="75">
        <f>'2 - SO 02 Vonkajšia nádrž'!F34</f>
        <v>0</v>
      </c>
      <c r="BB96" s="75">
        <f>'2 - SO 02 Vonkajšia nádrž'!F35</f>
        <v>0</v>
      </c>
      <c r="BC96" s="75">
        <f>'2 - SO 02 Vonkajšia nádrž'!F36</f>
        <v>0</v>
      </c>
      <c r="BD96" s="77">
        <f>'2 - SO 02 Vonkajšia nádrž'!F37</f>
        <v>0</v>
      </c>
      <c r="BT96" s="78" t="s">
        <v>72</v>
      </c>
      <c r="BV96" s="78" t="s">
        <v>69</v>
      </c>
      <c r="BW96" s="78" t="s">
        <v>78</v>
      </c>
      <c r="BX96" s="78" t="s">
        <v>4</v>
      </c>
      <c r="CL96" s="78" t="s">
        <v>17</v>
      </c>
      <c r="CM96" s="78" t="s">
        <v>67</v>
      </c>
    </row>
    <row r="97" spans="1:91" s="6" customFormat="1" ht="16.5" customHeight="1">
      <c r="A97" s="69" t="s">
        <v>71</v>
      </c>
      <c r="B97" s="70"/>
      <c r="C97" s="71"/>
      <c r="D97" s="388" t="s">
        <v>79</v>
      </c>
      <c r="E97" s="388"/>
      <c r="F97" s="388"/>
      <c r="G97" s="388"/>
      <c r="H97" s="388"/>
      <c r="I97" s="72"/>
      <c r="J97" s="388" t="s">
        <v>80</v>
      </c>
      <c r="K97" s="388"/>
      <c r="L97" s="388"/>
      <c r="M97" s="388"/>
      <c r="N97" s="388"/>
      <c r="O97" s="388"/>
      <c r="P97" s="388"/>
      <c r="Q97" s="388"/>
      <c r="R97" s="388"/>
      <c r="S97" s="388"/>
      <c r="T97" s="388"/>
      <c r="U97" s="388"/>
      <c r="V97" s="388"/>
      <c r="W97" s="388"/>
      <c r="X97" s="388"/>
      <c r="Y97" s="388"/>
      <c r="Z97" s="388"/>
      <c r="AA97" s="388"/>
      <c r="AB97" s="388"/>
      <c r="AC97" s="388"/>
      <c r="AD97" s="388"/>
      <c r="AE97" s="388"/>
      <c r="AF97" s="388"/>
      <c r="AG97" s="386"/>
      <c r="AH97" s="387"/>
      <c r="AI97" s="387"/>
      <c r="AJ97" s="387"/>
      <c r="AK97" s="387"/>
      <c r="AL97" s="387"/>
      <c r="AM97" s="387"/>
      <c r="AN97" s="386"/>
      <c r="AO97" s="387"/>
      <c r="AP97" s="387"/>
      <c r="AQ97" s="73" t="s">
        <v>74</v>
      </c>
      <c r="AR97" s="70"/>
      <c r="AS97" s="74">
        <v>0</v>
      </c>
      <c r="AT97" s="75">
        <f t="shared" si="0"/>
        <v>0</v>
      </c>
      <c r="AU97" s="76">
        <f>'3 - SO 03 Oplotenie'!P123</f>
        <v>0</v>
      </c>
      <c r="AV97" s="75">
        <f>'3 - SO 03 Oplotenie'!J33</f>
        <v>0</v>
      </c>
      <c r="AW97" s="75">
        <f>'3 - SO 03 Oplotenie'!J34</f>
        <v>0</v>
      </c>
      <c r="AX97" s="75">
        <f>'3 - SO 03 Oplotenie'!J35</f>
        <v>0</v>
      </c>
      <c r="AY97" s="75">
        <f>'3 - SO 03 Oplotenie'!J36</f>
        <v>0</v>
      </c>
      <c r="AZ97" s="75">
        <f>'3 - SO 03 Oplotenie'!F33</f>
        <v>0</v>
      </c>
      <c r="BA97" s="75">
        <f>'3 - SO 03 Oplotenie'!F34</f>
        <v>0</v>
      </c>
      <c r="BB97" s="75">
        <f>'3 - SO 03 Oplotenie'!F35</f>
        <v>0</v>
      </c>
      <c r="BC97" s="75">
        <f>'3 - SO 03 Oplotenie'!F36</f>
        <v>0</v>
      </c>
      <c r="BD97" s="77">
        <f>'3 - SO 03 Oplotenie'!F37</f>
        <v>0</v>
      </c>
      <c r="BT97" s="78" t="s">
        <v>72</v>
      </c>
      <c r="BV97" s="78" t="s">
        <v>69</v>
      </c>
      <c r="BW97" s="78" t="s">
        <v>81</v>
      </c>
      <c r="BX97" s="78" t="s">
        <v>4</v>
      </c>
      <c r="CL97" s="78" t="s">
        <v>17</v>
      </c>
      <c r="CM97" s="78" t="s">
        <v>67</v>
      </c>
    </row>
    <row r="98" spans="1:91" s="6" customFormat="1" ht="16.5" customHeight="1">
      <c r="A98" s="69" t="s">
        <v>71</v>
      </c>
      <c r="B98" s="70"/>
      <c r="C98" s="71"/>
      <c r="D98" s="388" t="s">
        <v>82</v>
      </c>
      <c r="E98" s="388"/>
      <c r="F98" s="388"/>
      <c r="G98" s="388"/>
      <c r="H98" s="388"/>
      <c r="I98" s="72"/>
      <c r="J98" s="388" t="s">
        <v>83</v>
      </c>
      <c r="K98" s="388"/>
      <c r="L98" s="388"/>
      <c r="M98" s="388"/>
      <c r="N98" s="388"/>
      <c r="O98" s="388"/>
      <c r="P98" s="388"/>
      <c r="Q98" s="388"/>
      <c r="R98" s="388"/>
      <c r="S98" s="388"/>
      <c r="T98" s="388"/>
      <c r="U98" s="388"/>
      <c r="V98" s="388"/>
      <c r="W98" s="388"/>
      <c r="X98" s="388"/>
      <c r="Y98" s="388"/>
      <c r="Z98" s="388"/>
      <c r="AA98" s="388"/>
      <c r="AB98" s="388"/>
      <c r="AC98" s="388"/>
      <c r="AD98" s="388"/>
      <c r="AE98" s="388"/>
      <c r="AF98" s="388"/>
      <c r="AG98" s="386"/>
      <c r="AH98" s="387"/>
      <c r="AI98" s="387"/>
      <c r="AJ98" s="387"/>
      <c r="AK98" s="387"/>
      <c r="AL98" s="387"/>
      <c r="AM98" s="387"/>
      <c r="AN98" s="386"/>
      <c r="AO98" s="387"/>
      <c r="AP98" s="387"/>
      <c r="AQ98" s="73" t="s">
        <v>74</v>
      </c>
      <c r="AR98" s="70"/>
      <c r="AS98" s="74">
        <v>0</v>
      </c>
      <c r="AT98" s="75">
        <f t="shared" si="0"/>
        <v>0</v>
      </c>
      <c r="AU98" s="76">
        <f>'4 - SO 04 Prepojovacie po...'!P121</f>
        <v>0</v>
      </c>
      <c r="AV98" s="75">
        <f>'4 - SO 04 Prepojovacie po...'!J33</f>
        <v>0</v>
      </c>
      <c r="AW98" s="75">
        <f>'4 - SO 04 Prepojovacie po...'!J34</f>
        <v>0</v>
      </c>
      <c r="AX98" s="75">
        <f>'4 - SO 04 Prepojovacie po...'!J35</f>
        <v>0</v>
      </c>
      <c r="AY98" s="75">
        <f>'4 - SO 04 Prepojovacie po...'!J36</f>
        <v>0</v>
      </c>
      <c r="AZ98" s="75">
        <f>'4 - SO 04 Prepojovacie po...'!F33</f>
        <v>0</v>
      </c>
      <c r="BA98" s="75">
        <f>'4 - SO 04 Prepojovacie po...'!F34</f>
        <v>0</v>
      </c>
      <c r="BB98" s="75">
        <f>'4 - SO 04 Prepojovacie po...'!F35</f>
        <v>0</v>
      </c>
      <c r="BC98" s="75">
        <f>'4 - SO 04 Prepojovacie po...'!F36</f>
        <v>0</v>
      </c>
      <c r="BD98" s="77">
        <f>'4 - SO 04 Prepojovacie po...'!F37</f>
        <v>0</v>
      </c>
      <c r="BT98" s="78" t="s">
        <v>72</v>
      </c>
      <c r="BV98" s="78" t="s">
        <v>69</v>
      </c>
      <c r="BW98" s="78" t="s">
        <v>84</v>
      </c>
      <c r="BX98" s="78" t="s">
        <v>4</v>
      </c>
      <c r="CL98" s="78" t="s">
        <v>1</v>
      </c>
      <c r="CM98" s="78" t="s">
        <v>67</v>
      </c>
    </row>
    <row r="99" spans="1:91" s="6" customFormat="1" ht="16.5" customHeight="1">
      <c r="A99" s="69" t="s">
        <v>71</v>
      </c>
      <c r="B99" s="70"/>
      <c r="C99" s="71"/>
      <c r="D99" s="388" t="s">
        <v>85</v>
      </c>
      <c r="E99" s="388"/>
      <c r="F99" s="388"/>
      <c r="G99" s="388"/>
      <c r="H99" s="388"/>
      <c r="I99" s="72"/>
      <c r="J99" s="388" t="s">
        <v>86</v>
      </c>
      <c r="K99" s="388"/>
      <c r="L99" s="388"/>
      <c r="M99" s="388"/>
      <c r="N99" s="388"/>
      <c r="O99" s="388"/>
      <c r="P99" s="388"/>
      <c r="Q99" s="388"/>
      <c r="R99" s="388"/>
      <c r="S99" s="388"/>
      <c r="T99" s="388"/>
      <c r="U99" s="388"/>
      <c r="V99" s="388"/>
      <c r="W99" s="388"/>
      <c r="X99" s="388"/>
      <c r="Y99" s="388"/>
      <c r="Z99" s="388"/>
      <c r="AA99" s="388"/>
      <c r="AB99" s="388"/>
      <c r="AC99" s="388"/>
      <c r="AD99" s="388"/>
      <c r="AE99" s="388"/>
      <c r="AF99" s="388"/>
      <c r="AG99" s="386"/>
      <c r="AH99" s="387"/>
      <c r="AI99" s="387"/>
      <c r="AJ99" s="387"/>
      <c r="AK99" s="387"/>
      <c r="AL99" s="387"/>
      <c r="AM99" s="387"/>
      <c r="AN99" s="386"/>
      <c r="AO99" s="387"/>
      <c r="AP99" s="387"/>
      <c r="AQ99" s="73" t="s">
        <v>74</v>
      </c>
      <c r="AR99" s="70"/>
      <c r="AS99" s="79">
        <v>0</v>
      </c>
      <c r="AT99" s="80">
        <f t="shared" si="0"/>
        <v>0</v>
      </c>
      <c r="AU99" s="81">
        <f>'5 - SO 05 Ručne stierané ...'!P121</f>
        <v>0</v>
      </c>
      <c r="AV99" s="80">
        <f>'5 - SO 05 Ručne stierané ...'!J33</f>
        <v>0</v>
      </c>
      <c r="AW99" s="80">
        <f>'5 - SO 05 Ručne stierané ...'!J34</f>
        <v>0</v>
      </c>
      <c r="AX99" s="80">
        <f>'5 - SO 05 Ručne stierané ...'!J35</f>
        <v>0</v>
      </c>
      <c r="AY99" s="80">
        <f>'5 - SO 05 Ručne stierané ...'!J36</f>
        <v>0</v>
      </c>
      <c r="AZ99" s="80">
        <f>'5 - SO 05 Ručne stierané ...'!F33</f>
        <v>0</v>
      </c>
      <c r="BA99" s="80">
        <f>'5 - SO 05 Ručne stierané ...'!F34</f>
        <v>0</v>
      </c>
      <c r="BB99" s="80">
        <f>'5 - SO 05 Ručne stierané ...'!F35</f>
        <v>0</v>
      </c>
      <c r="BC99" s="80">
        <f>'5 - SO 05 Ručne stierané ...'!F36</f>
        <v>0</v>
      </c>
      <c r="BD99" s="82">
        <f>'5 - SO 05 Ručne stierané ...'!F37</f>
        <v>0</v>
      </c>
      <c r="BT99" s="78" t="s">
        <v>72</v>
      </c>
      <c r="BV99" s="78" t="s">
        <v>69</v>
      </c>
      <c r="BW99" s="78" t="s">
        <v>87</v>
      </c>
      <c r="BX99" s="78" t="s">
        <v>4</v>
      </c>
      <c r="CL99" s="78" t="s">
        <v>17</v>
      </c>
      <c r="CM99" s="78" t="s">
        <v>67</v>
      </c>
    </row>
    <row r="100" spans="1:91" s="1" customFormat="1" ht="30" customHeight="1">
      <c r="B100" s="25"/>
      <c r="AR100" s="25"/>
    </row>
    <row r="101" spans="1:91" s="1" customFormat="1" ht="6.95" customHeight="1"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F101" s="41"/>
      <c r="AG101" s="41"/>
      <c r="AH101" s="41"/>
      <c r="AI101" s="41"/>
      <c r="AJ101" s="41"/>
      <c r="AK101" s="41"/>
      <c r="AL101" s="41"/>
      <c r="AM101" s="41"/>
      <c r="AN101" s="41"/>
      <c r="AO101" s="41"/>
      <c r="AP101" s="41"/>
      <c r="AQ101" s="41"/>
      <c r="AR101" s="25"/>
    </row>
  </sheetData>
  <mergeCells count="56"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N98:AP98"/>
    <mergeCell ref="AG98:AM98"/>
    <mergeCell ref="J98:AF98"/>
    <mergeCell ref="D98:H98"/>
    <mergeCell ref="AN99:AP99"/>
    <mergeCell ref="AG99:AM99"/>
    <mergeCell ref="D99:H99"/>
    <mergeCell ref="J99:AF99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1 - SO 01 Zameranie jestv...'!C2" display="/"/>
    <hyperlink ref="A96" location="'2 - SO 02 Vonkajšia nádrž'!C2" display="/"/>
    <hyperlink ref="A97" location="'3 - SO 03 Oplotenie'!C2" display="/"/>
    <hyperlink ref="A98" location="'4 - SO 04 Prepojovacie po...'!C2" display="/"/>
    <hyperlink ref="A99" location="'5 - SO 05 Ručne stierané ...'!C2" display="/"/>
  </hyperlink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20"/>
  <sheetViews>
    <sheetView showGridLines="0" topLeftCell="A56" workbookViewId="0">
      <selection activeCell="V116" sqref="V11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91" t="s">
        <v>5</v>
      </c>
      <c r="M2" s="366"/>
      <c r="N2" s="366"/>
      <c r="O2" s="366"/>
      <c r="P2" s="366"/>
      <c r="Q2" s="366"/>
      <c r="R2" s="366"/>
      <c r="S2" s="366"/>
      <c r="T2" s="366"/>
      <c r="U2" s="366"/>
      <c r="V2" s="366"/>
      <c r="AT2" s="13" t="s">
        <v>75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67</v>
      </c>
    </row>
    <row r="4" spans="2:46" ht="24.95" customHeight="1">
      <c r="B4" s="16"/>
      <c r="D4" s="17" t="s">
        <v>88</v>
      </c>
      <c r="L4" s="16"/>
      <c r="M4" s="83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6.5" customHeight="1">
      <c r="B7" s="16"/>
      <c r="E7" s="393" t="str">
        <f>'KL 1'!K6</f>
        <v>Rozšírenie kapacity ČOV Odorín</v>
      </c>
      <c r="F7" s="394"/>
      <c r="G7" s="394"/>
      <c r="H7" s="394"/>
      <c r="L7" s="16"/>
    </row>
    <row r="8" spans="2:46" s="1" customFormat="1" ht="12" customHeight="1">
      <c r="B8" s="25"/>
      <c r="D8" s="22" t="s">
        <v>89</v>
      </c>
      <c r="L8" s="25"/>
    </row>
    <row r="9" spans="2:46" s="1" customFormat="1" ht="16.5" customHeight="1">
      <c r="B9" s="25"/>
      <c r="E9" s="372" t="s">
        <v>90</v>
      </c>
      <c r="F9" s="392"/>
      <c r="G9" s="392"/>
      <c r="H9" s="392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14</v>
      </c>
      <c r="F11" s="20" t="s">
        <v>1</v>
      </c>
      <c r="I11" s="22" t="s">
        <v>15</v>
      </c>
      <c r="J11" s="20" t="s">
        <v>1</v>
      </c>
      <c r="L11" s="25"/>
    </row>
    <row r="12" spans="2:46" s="1" customFormat="1" ht="12" customHeight="1">
      <c r="B12" s="25"/>
      <c r="D12" s="22" t="s">
        <v>16</v>
      </c>
      <c r="F12" s="20" t="s">
        <v>17</v>
      </c>
      <c r="I12" s="22" t="s">
        <v>18</v>
      </c>
      <c r="J12" s="48">
        <f>'KL 1'!AN8</f>
        <v>44865</v>
      </c>
      <c r="L12" s="25"/>
    </row>
    <row r="13" spans="2:46" s="1" customFormat="1" ht="10.9" customHeight="1">
      <c r="B13" s="25"/>
      <c r="L13" s="25"/>
    </row>
    <row r="14" spans="2:46" s="1" customFormat="1" ht="12" customHeight="1">
      <c r="B14" s="25"/>
      <c r="D14" s="22" t="s">
        <v>19</v>
      </c>
      <c r="I14" s="22" t="s">
        <v>20</v>
      </c>
      <c r="J14" s="20" t="str">
        <f>IF('KL 1'!AN10="","",'KL 1'!AN10)</f>
        <v/>
      </c>
      <c r="L14" s="25"/>
    </row>
    <row r="15" spans="2:46" s="1" customFormat="1" ht="18" customHeight="1">
      <c r="B15" s="25"/>
      <c r="E15" s="20" t="str">
        <f>IF('KL 1'!E11="","",'KL 1'!E11)</f>
        <v xml:space="preserve"> </v>
      </c>
      <c r="I15" s="22" t="s">
        <v>21</v>
      </c>
      <c r="J15" s="20" t="str">
        <f>IF('KL 1'!AN11="","",'KL 1'!AN11)</f>
        <v/>
      </c>
      <c r="L15" s="25"/>
    </row>
    <row r="16" spans="2:46" s="1" customFormat="1" ht="6.95" customHeight="1">
      <c r="B16" s="25"/>
      <c r="L16" s="25"/>
    </row>
    <row r="17" spans="2:12" s="1" customFormat="1" ht="12" customHeight="1">
      <c r="B17" s="25"/>
      <c r="D17" s="22" t="s">
        <v>22</v>
      </c>
      <c r="I17" s="22" t="s">
        <v>20</v>
      </c>
      <c r="J17" s="20" t="str">
        <f>'KL 1'!AN13</f>
        <v/>
      </c>
      <c r="L17" s="25"/>
    </row>
    <row r="18" spans="2:12" s="1" customFormat="1" ht="18" customHeight="1">
      <c r="B18" s="25"/>
      <c r="E18" s="365" t="str">
        <f>'KL 1'!E14</f>
        <v xml:space="preserve"> </v>
      </c>
      <c r="F18" s="365"/>
      <c r="G18" s="365"/>
      <c r="H18" s="365"/>
      <c r="I18" s="22" t="s">
        <v>21</v>
      </c>
      <c r="J18" s="20" t="str">
        <f>'KL 1'!AN14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23</v>
      </c>
      <c r="I20" s="22" t="s">
        <v>20</v>
      </c>
      <c r="J20" s="20" t="str">
        <f>IF('KL 1'!AN16="","",'KL 1'!AN16)</f>
        <v/>
      </c>
      <c r="L20" s="25"/>
    </row>
    <row r="21" spans="2:12" s="1" customFormat="1" ht="18" customHeight="1">
      <c r="B21" s="25"/>
      <c r="E21" s="20" t="str">
        <f>IF('KL 1'!E17="","",'KL 1'!E17)</f>
        <v xml:space="preserve"> </v>
      </c>
      <c r="I21" s="22" t="s">
        <v>21</v>
      </c>
      <c r="J21" s="20" t="str">
        <f>IF('KL 1'!AN17="","",'KL 1'!AN17)</f>
        <v/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25</v>
      </c>
      <c r="I23" s="22" t="s">
        <v>20</v>
      </c>
      <c r="J23" s="20" t="str">
        <f>IF('KL 1'!AN19="","",'KL 1'!AN19)</f>
        <v/>
      </c>
      <c r="L23" s="25"/>
    </row>
    <row r="24" spans="2:12" s="1" customFormat="1" ht="18" customHeight="1">
      <c r="B24" s="25"/>
      <c r="E24" s="20" t="str">
        <f>IF('KL 1'!E20="","",'KL 1'!E20)</f>
        <v xml:space="preserve"> </v>
      </c>
      <c r="I24" s="22" t="s">
        <v>21</v>
      </c>
      <c r="J24" s="20" t="str">
        <f>IF('KL 1'!AN20="","",'KL 1'!AN20)</f>
        <v/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26</v>
      </c>
      <c r="L26" s="25"/>
    </row>
    <row r="27" spans="2:12" s="7" customFormat="1" ht="16.5" customHeight="1">
      <c r="B27" s="84"/>
      <c r="E27" s="368" t="s">
        <v>1</v>
      </c>
      <c r="F27" s="368"/>
      <c r="G27" s="368"/>
      <c r="H27" s="368"/>
      <c r="L27" s="84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35" customHeight="1">
      <c r="B30" s="25"/>
      <c r="D30" s="85" t="s">
        <v>27</v>
      </c>
      <c r="J30" s="61"/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45" customHeight="1">
      <c r="B32" s="25"/>
      <c r="F32" s="28" t="s">
        <v>29</v>
      </c>
      <c r="I32" s="28" t="s">
        <v>28</v>
      </c>
      <c r="J32" s="28" t="s">
        <v>30</v>
      </c>
      <c r="L32" s="25"/>
    </row>
    <row r="33" spans="2:12" s="1" customFormat="1" ht="14.45" customHeight="1">
      <c r="B33" s="25"/>
      <c r="D33" s="86" t="s">
        <v>31</v>
      </c>
      <c r="E33" s="30" t="s">
        <v>32</v>
      </c>
      <c r="F33" s="87">
        <f>ROUND((SUM(BE117:BE119)),  2)</f>
        <v>0</v>
      </c>
      <c r="G33" s="88"/>
      <c r="H33" s="88"/>
      <c r="I33" s="89">
        <v>0.2</v>
      </c>
      <c r="J33" s="87">
        <f>ROUND(((SUM(BE117:BE119))*I33),  2)</f>
        <v>0</v>
      </c>
      <c r="L33" s="25"/>
    </row>
    <row r="34" spans="2:12" s="1" customFormat="1" ht="14.45" customHeight="1">
      <c r="B34" s="25"/>
      <c r="E34" s="30" t="s">
        <v>33</v>
      </c>
      <c r="F34" s="90"/>
      <c r="I34" s="91">
        <v>0.2</v>
      </c>
      <c r="J34" s="90"/>
      <c r="L34" s="25"/>
    </row>
    <row r="35" spans="2:12" s="1" customFormat="1" ht="14.45" hidden="1" customHeight="1">
      <c r="B35" s="25"/>
      <c r="E35" s="22" t="s">
        <v>34</v>
      </c>
      <c r="F35" s="90">
        <f>ROUND((SUM(BG117:BG119)),  2)</f>
        <v>0</v>
      </c>
      <c r="I35" s="91">
        <v>0.2</v>
      </c>
      <c r="J35" s="90">
        <f>0</f>
        <v>0</v>
      </c>
      <c r="L35" s="25"/>
    </row>
    <row r="36" spans="2:12" s="1" customFormat="1" ht="14.45" hidden="1" customHeight="1">
      <c r="B36" s="25"/>
      <c r="E36" s="22" t="s">
        <v>35</v>
      </c>
      <c r="F36" s="90">
        <f>ROUND((SUM(BH117:BH119)),  2)</f>
        <v>0</v>
      </c>
      <c r="I36" s="91">
        <v>0.2</v>
      </c>
      <c r="J36" s="90">
        <f>0</f>
        <v>0</v>
      </c>
      <c r="L36" s="25"/>
    </row>
    <row r="37" spans="2:12" s="1" customFormat="1" ht="14.45" hidden="1" customHeight="1">
      <c r="B37" s="25"/>
      <c r="E37" s="30" t="s">
        <v>36</v>
      </c>
      <c r="F37" s="87">
        <f>ROUND((SUM(BI117:BI119)),  2)</f>
        <v>0</v>
      </c>
      <c r="G37" s="88"/>
      <c r="H37" s="88"/>
      <c r="I37" s="89">
        <v>0</v>
      </c>
      <c r="J37" s="87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92"/>
      <c r="D39" s="93" t="s">
        <v>37</v>
      </c>
      <c r="E39" s="52"/>
      <c r="F39" s="52"/>
      <c r="G39" s="94" t="s">
        <v>38</v>
      </c>
      <c r="H39" s="95" t="s">
        <v>39</v>
      </c>
      <c r="I39" s="52"/>
      <c r="J39" s="96"/>
      <c r="K39" s="97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40</v>
      </c>
      <c r="E50" s="38"/>
      <c r="F50" s="38"/>
      <c r="G50" s="37" t="s">
        <v>41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42</v>
      </c>
      <c r="E61" s="27"/>
      <c r="F61" s="98" t="s">
        <v>43</v>
      </c>
      <c r="G61" s="39" t="s">
        <v>42</v>
      </c>
      <c r="H61" s="27"/>
      <c r="I61" s="27"/>
      <c r="J61" s="99" t="s">
        <v>43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44</v>
      </c>
      <c r="E65" s="38"/>
      <c r="F65" s="38"/>
      <c r="G65" s="37" t="s">
        <v>45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42</v>
      </c>
      <c r="E76" s="27"/>
      <c r="F76" s="98" t="s">
        <v>43</v>
      </c>
      <c r="G76" s="39" t="s">
        <v>42</v>
      </c>
      <c r="H76" s="27"/>
      <c r="I76" s="27"/>
      <c r="J76" s="99" t="s">
        <v>43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7" s="1" customFormat="1" ht="6.95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5" hidden="1" customHeight="1">
      <c r="B82" s="25"/>
      <c r="C82" s="17" t="s">
        <v>91</v>
      </c>
      <c r="L82" s="25"/>
    </row>
    <row r="83" spans="2:47" s="1" customFormat="1" ht="6.95" hidden="1" customHeight="1">
      <c r="B83" s="25"/>
      <c r="L83" s="25"/>
    </row>
    <row r="84" spans="2:47" s="1" customFormat="1" ht="12" hidden="1" customHeight="1">
      <c r="B84" s="25"/>
      <c r="C84" s="22" t="s">
        <v>12</v>
      </c>
      <c r="L84" s="25"/>
    </row>
    <row r="85" spans="2:47" s="1" customFormat="1" ht="16.5" hidden="1" customHeight="1">
      <c r="B85" s="25"/>
      <c r="E85" s="393" t="str">
        <f>E7</f>
        <v>Rozšírenie kapacity ČOV Odorín</v>
      </c>
      <c r="F85" s="394"/>
      <c r="G85" s="394"/>
      <c r="H85" s="394"/>
      <c r="L85" s="25"/>
    </row>
    <row r="86" spans="2:47" s="1" customFormat="1" ht="12" hidden="1" customHeight="1">
      <c r="B86" s="25"/>
      <c r="C86" s="22" t="s">
        <v>89</v>
      </c>
      <c r="L86" s="25"/>
    </row>
    <row r="87" spans="2:47" s="1" customFormat="1" ht="16.5" hidden="1" customHeight="1">
      <c r="B87" s="25"/>
      <c r="E87" s="372" t="str">
        <f>E9</f>
        <v>1 - SO 01 Zameranie jestvujúceho stavu</v>
      </c>
      <c r="F87" s="392"/>
      <c r="G87" s="392"/>
      <c r="H87" s="392"/>
      <c r="L87" s="25"/>
    </row>
    <row r="88" spans="2:47" s="1" customFormat="1" ht="6.95" hidden="1" customHeight="1">
      <c r="B88" s="25"/>
      <c r="L88" s="25"/>
    </row>
    <row r="89" spans="2:47" s="1" customFormat="1" ht="12" hidden="1" customHeight="1">
      <c r="B89" s="25"/>
      <c r="C89" s="22" t="s">
        <v>16</v>
      </c>
      <c r="F89" s="20" t="str">
        <f>F12</f>
        <v xml:space="preserve"> </v>
      </c>
      <c r="I89" s="22" t="s">
        <v>18</v>
      </c>
      <c r="J89" s="48">
        <f>IF(J12="","",J12)</f>
        <v>44865</v>
      </c>
      <c r="L89" s="25"/>
    </row>
    <row r="90" spans="2:47" s="1" customFormat="1" ht="6.95" hidden="1" customHeight="1">
      <c r="B90" s="25"/>
      <c r="L90" s="25"/>
    </row>
    <row r="91" spans="2:47" s="1" customFormat="1" ht="15.2" hidden="1" customHeight="1">
      <c r="B91" s="25"/>
      <c r="C91" s="22" t="s">
        <v>19</v>
      </c>
      <c r="F91" s="20" t="str">
        <f>E15</f>
        <v xml:space="preserve"> </v>
      </c>
      <c r="I91" s="22" t="s">
        <v>23</v>
      </c>
      <c r="J91" s="23" t="str">
        <f>E21</f>
        <v xml:space="preserve"> </v>
      </c>
      <c r="L91" s="25"/>
    </row>
    <row r="92" spans="2:47" s="1" customFormat="1" ht="15.2" hidden="1" customHeight="1">
      <c r="B92" s="25"/>
      <c r="C92" s="22" t="s">
        <v>22</v>
      </c>
      <c r="F92" s="20" t="str">
        <f>IF(E18="","",E18)</f>
        <v xml:space="preserve"> </v>
      </c>
      <c r="I92" s="22" t="s">
        <v>25</v>
      </c>
      <c r="J92" s="23" t="str">
        <f>E24</f>
        <v xml:space="preserve"> </v>
      </c>
      <c r="L92" s="25"/>
    </row>
    <row r="93" spans="2:47" s="1" customFormat="1" ht="10.35" hidden="1" customHeight="1">
      <c r="B93" s="25"/>
      <c r="L93" s="25"/>
    </row>
    <row r="94" spans="2:47" s="1" customFormat="1" ht="29.25" hidden="1" customHeight="1">
      <c r="B94" s="25"/>
      <c r="C94" s="100" t="s">
        <v>92</v>
      </c>
      <c r="D94" s="92"/>
      <c r="E94" s="92"/>
      <c r="F94" s="92"/>
      <c r="G94" s="92"/>
      <c r="H94" s="92"/>
      <c r="I94" s="92"/>
      <c r="J94" s="101" t="s">
        <v>93</v>
      </c>
      <c r="K94" s="92"/>
      <c r="L94" s="25"/>
    </row>
    <row r="95" spans="2:47" s="1" customFormat="1" ht="10.35" hidden="1" customHeight="1">
      <c r="B95" s="25"/>
      <c r="L95" s="25"/>
    </row>
    <row r="96" spans="2:47" s="1" customFormat="1" ht="22.9" hidden="1" customHeight="1">
      <c r="B96" s="25"/>
      <c r="C96" s="102" t="s">
        <v>94</v>
      </c>
      <c r="J96" s="61">
        <f>J117</f>
        <v>0</v>
      </c>
      <c r="L96" s="25"/>
      <c r="AU96" s="13" t="s">
        <v>95</v>
      </c>
    </row>
    <row r="97" spans="2:12" s="8" customFormat="1" ht="24.95" hidden="1" customHeight="1">
      <c r="B97" s="103"/>
      <c r="D97" s="104" t="s">
        <v>96</v>
      </c>
      <c r="E97" s="105"/>
      <c r="F97" s="105"/>
      <c r="G97" s="105"/>
      <c r="H97" s="105"/>
      <c r="I97" s="105"/>
      <c r="J97" s="106">
        <f>J118</f>
        <v>0</v>
      </c>
      <c r="L97" s="103"/>
    </row>
    <row r="98" spans="2:12" s="1" customFormat="1" ht="21.75" hidden="1" customHeight="1">
      <c r="B98" s="25"/>
      <c r="L98" s="25"/>
    </row>
    <row r="99" spans="2:12" s="1" customFormat="1" ht="6.95" hidden="1" customHeight="1"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25"/>
    </row>
    <row r="100" spans="2:12" hidden="1"/>
    <row r="101" spans="2:12" hidden="1"/>
    <row r="102" spans="2:12" hidden="1"/>
    <row r="103" spans="2:12" s="1" customFormat="1" ht="6.95" customHeight="1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25"/>
    </row>
    <row r="104" spans="2:12" s="1" customFormat="1" ht="24.95" customHeight="1">
      <c r="B104" s="25"/>
      <c r="C104" s="17" t="s">
        <v>97</v>
      </c>
      <c r="L104" s="25"/>
    </row>
    <row r="105" spans="2:12" s="1" customFormat="1" ht="6.95" customHeight="1">
      <c r="B105" s="25"/>
      <c r="L105" s="25"/>
    </row>
    <row r="106" spans="2:12" s="1" customFormat="1" ht="12" customHeight="1">
      <c r="B106" s="25"/>
      <c r="C106" s="22" t="s">
        <v>12</v>
      </c>
      <c r="L106" s="25"/>
    </row>
    <row r="107" spans="2:12" s="1" customFormat="1" ht="16.5" customHeight="1">
      <c r="B107" s="25"/>
      <c r="E107" s="393" t="str">
        <f>E7</f>
        <v>Rozšírenie kapacity ČOV Odorín</v>
      </c>
      <c r="F107" s="394"/>
      <c r="G107" s="394"/>
      <c r="H107" s="394"/>
      <c r="L107" s="25"/>
    </row>
    <row r="108" spans="2:12" s="1" customFormat="1" ht="12" customHeight="1">
      <c r="B108" s="25"/>
      <c r="C108" s="22" t="s">
        <v>89</v>
      </c>
      <c r="L108" s="25"/>
    </row>
    <row r="109" spans="2:12" s="1" customFormat="1" ht="16.5" customHeight="1">
      <c r="B109" s="25"/>
      <c r="E109" s="372" t="str">
        <f>E9</f>
        <v>1 - SO 01 Zameranie jestvujúceho stavu</v>
      </c>
      <c r="F109" s="392"/>
      <c r="G109" s="392"/>
      <c r="H109" s="392"/>
      <c r="L109" s="25"/>
    </row>
    <row r="110" spans="2:12" s="1" customFormat="1" ht="6.95" customHeight="1">
      <c r="B110" s="25"/>
      <c r="L110" s="25"/>
    </row>
    <row r="111" spans="2:12" s="1" customFormat="1" ht="12" customHeight="1">
      <c r="B111" s="25"/>
      <c r="C111" s="22" t="s">
        <v>16</v>
      </c>
      <c r="F111" s="20" t="str">
        <f>F12</f>
        <v xml:space="preserve"> </v>
      </c>
      <c r="I111" s="22" t="s">
        <v>18</v>
      </c>
      <c r="J111" s="48">
        <f>IF(J12="","",J12)</f>
        <v>44865</v>
      </c>
      <c r="L111" s="25"/>
    </row>
    <row r="112" spans="2:12" s="1" customFormat="1" ht="6.95" customHeight="1">
      <c r="B112" s="25"/>
      <c r="L112" s="25"/>
    </row>
    <row r="113" spans="2:65" s="1" customFormat="1" ht="15.2" customHeight="1">
      <c r="B113" s="25"/>
      <c r="C113" s="22" t="s">
        <v>19</v>
      </c>
      <c r="F113" s="20" t="str">
        <f>E15</f>
        <v xml:space="preserve"> </v>
      </c>
      <c r="I113" s="22" t="s">
        <v>23</v>
      </c>
      <c r="J113" s="23" t="str">
        <f>E21</f>
        <v xml:space="preserve"> </v>
      </c>
      <c r="L113" s="25"/>
    </row>
    <row r="114" spans="2:65" s="1" customFormat="1" ht="15.2" customHeight="1">
      <c r="B114" s="25"/>
      <c r="C114" s="22" t="s">
        <v>22</v>
      </c>
      <c r="F114" s="20" t="str">
        <f>IF(E18="","",E18)</f>
        <v xml:space="preserve"> </v>
      </c>
      <c r="I114" s="22" t="s">
        <v>25</v>
      </c>
      <c r="J114" s="23" t="str">
        <f>E24</f>
        <v xml:space="preserve"> </v>
      </c>
      <c r="L114" s="25"/>
    </row>
    <row r="115" spans="2:65" s="1" customFormat="1" ht="10.35" customHeight="1">
      <c r="B115" s="25"/>
      <c r="L115" s="25"/>
    </row>
    <row r="116" spans="2:65" s="9" customFormat="1" ht="29.25" customHeight="1">
      <c r="B116" s="107"/>
      <c r="C116" s="108" t="s">
        <v>98</v>
      </c>
      <c r="D116" s="109" t="s">
        <v>52</v>
      </c>
      <c r="E116" s="109" t="s">
        <v>48</v>
      </c>
      <c r="F116" s="109" t="s">
        <v>49</v>
      </c>
      <c r="G116" s="109" t="s">
        <v>99</v>
      </c>
      <c r="H116" s="109" t="s">
        <v>100</v>
      </c>
      <c r="I116" s="109" t="s">
        <v>101</v>
      </c>
      <c r="J116" s="110" t="s">
        <v>93</v>
      </c>
      <c r="K116" s="111" t="s">
        <v>102</v>
      </c>
      <c r="L116" s="107"/>
      <c r="M116" s="54" t="s">
        <v>1</v>
      </c>
      <c r="N116" s="55" t="s">
        <v>31</v>
      </c>
      <c r="O116" s="55" t="s">
        <v>103</v>
      </c>
      <c r="P116" s="55" t="s">
        <v>104</v>
      </c>
      <c r="Q116" s="55" t="s">
        <v>105</v>
      </c>
      <c r="R116" s="55" t="s">
        <v>106</v>
      </c>
      <c r="S116" s="55" t="s">
        <v>107</v>
      </c>
      <c r="T116" s="56" t="s">
        <v>108</v>
      </c>
    </row>
    <row r="117" spans="2:65" s="1" customFormat="1" ht="22.9" customHeight="1">
      <c r="B117" s="25"/>
      <c r="C117" s="59" t="s">
        <v>94</v>
      </c>
      <c r="J117" s="112"/>
      <c r="L117" s="25"/>
      <c r="M117" s="57"/>
      <c r="N117" s="49"/>
      <c r="O117" s="49"/>
      <c r="P117" s="113">
        <f>P118</f>
        <v>0</v>
      </c>
      <c r="Q117" s="49"/>
      <c r="R117" s="113">
        <f>R118</f>
        <v>0</v>
      </c>
      <c r="S117" s="49"/>
      <c r="T117" s="114">
        <f>T118</f>
        <v>0</v>
      </c>
      <c r="AT117" s="13" t="s">
        <v>66</v>
      </c>
      <c r="AU117" s="13" t="s">
        <v>95</v>
      </c>
      <c r="BK117" s="115">
        <f>BK118</f>
        <v>0</v>
      </c>
    </row>
    <row r="118" spans="2:65" s="10" customFormat="1" ht="25.9" customHeight="1">
      <c r="B118" s="116"/>
      <c r="D118" s="117" t="s">
        <v>66</v>
      </c>
      <c r="E118" s="118" t="s">
        <v>109</v>
      </c>
      <c r="F118" s="118" t="s">
        <v>110</v>
      </c>
      <c r="J118" s="119"/>
      <c r="L118" s="116"/>
      <c r="M118" s="120"/>
      <c r="P118" s="121">
        <f>P119</f>
        <v>0</v>
      </c>
      <c r="R118" s="121">
        <f>R119</f>
        <v>0</v>
      </c>
      <c r="T118" s="122">
        <f>T119</f>
        <v>0</v>
      </c>
      <c r="AR118" s="117" t="s">
        <v>82</v>
      </c>
      <c r="AT118" s="123" t="s">
        <v>66</v>
      </c>
      <c r="AU118" s="123" t="s">
        <v>67</v>
      </c>
      <c r="AY118" s="117" t="s">
        <v>111</v>
      </c>
      <c r="BK118" s="124">
        <f>BK119</f>
        <v>0</v>
      </c>
    </row>
    <row r="119" spans="2:65" s="1" customFormat="1" ht="16.5" customHeight="1">
      <c r="B119" s="125"/>
      <c r="C119" s="126" t="s">
        <v>72</v>
      </c>
      <c r="D119" s="126" t="s">
        <v>112</v>
      </c>
      <c r="E119" s="127" t="s">
        <v>113</v>
      </c>
      <c r="F119" s="128" t="s">
        <v>114</v>
      </c>
      <c r="G119" s="129" t="s">
        <v>115</v>
      </c>
      <c r="H119" s="130">
        <v>1</v>
      </c>
      <c r="I119" s="131"/>
      <c r="J119" s="131"/>
      <c r="K119" s="132"/>
      <c r="L119" s="25"/>
      <c r="M119" s="133" t="s">
        <v>1</v>
      </c>
      <c r="N119" s="134" t="s">
        <v>33</v>
      </c>
      <c r="O119" s="135">
        <v>0</v>
      </c>
      <c r="P119" s="135">
        <f>O119*H119</f>
        <v>0</v>
      </c>
      <c r="Q119" s="135">
        <v>0</v>
      </c>
      <c r="R119" s="135">
        <f>Q119*H119</f>
        <v>0</v>
      </c>
      <c r="S119" s="135">
        <v>0</v>
      </c>
      <c r="T119" s="136">
        <f>S119*H119</f>
        <v>0</v>
      </c>
      <c r="AR119" s="137" t="s">
        <v>116</v>
      </c>
      <c r="AT119" s="137" t="s">
        <v>112</v>
      </c>
      <c r="AU119" s="137" t="s">
        <v>72</v>
      </c>
      <c r="AY119" s="13" t="s">
        <v>111</v>
      </c>
      <c r="BE119" s="138">
        <f>IF(N119="základná",J119,0)</f>
        <v>0</v>
      </c>
      <c r="BF119" s="138">
        <f>IF(N119="znížená",J119,0)</f>
        <v>0</v>
      </c>
      <c r="BG119" s="138">
        <f>IF(N119="zákl. prenesená",J119,0)</f>
        <v>0</v>
      </c>
      <c r="BH119" s="138">
        <f>IF(N119="zníž. prenesená",J119,0)</f>
        <v>0</v>
      </c>
      <c r="BI119" s="138">
        <f>IF(N119="nulová",J119,0)</f>
        <v>0</v>
      </c>
      <c r="BJ119" s="13" t="s">
        <v>76</v>
      </c>
      <c r="BK119" s="138">
        <f>ROUND(I119*H119,2)</f>
        <v>0</v>
      </c>
      <c r="BL119" s="13" t="s">
        <v>116</v>
      </c>
      <c r="BM119" s="137" t="s">
        <v>117</v>
      </c>
    </row>
    <row r="120" spans="2:65" s="1" customFormat="1" ht="6.95" customHeight="1"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25"/>
    </row>
  </sheetData>
  <autoFilter ref="C116:K119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71"/>
  <sheetViews>
    <sheetView showGridLines="0" topLeftCell="A44" zoomScale="115" zoomScaleNormal="115" workbookViewId="0">
      <selection activeCell="F154" sqref="F15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91" t="s">
        <v>5</v>
      </c>
      <c r="M2" s="366"/>
      <c r="N2" s="366"/>
      <c r="O2" s="366"/>
      <c r="P2" s="366"/>
      <c r="Q2" s="366"/>
      <c r="R2" s="366"/>
      <c r="S2" s="366"/>
      <c r="T2" s="366"/>
      <c r="U2" s="366"/>
      <c r="V2" s="366"/>
      <c r="AT2" s="13" t="s">
        <v>78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67</v>
      </c>
    </row>
    <row r="4" spans="2:46" ht="24.95" customHeight="1">
      <c r="B4" s="16"/>
      <c r="D4" s="17" t="s">
        <v>88</v>
      </c>
      <c r="L4" s="16"/>
      <c r="M4" s="83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6.5" customHeight="1">
      <c r="B7" s="16"/>
      <c r="E7" s="393" t="str">
        <f>'KL 1'!K6</f>
        <v>Rozšírenie kapacity ČOV Odorín</v>
      </c>
      <c r="F7" s="394"/>
      <c r="G7" s="394"/>
      <c r="H7" s="394"/>
      <c r="L7" s="16"/>
    </row>
    <row r="8" spans="2:46" s="1" customFormat="1" ht="12" customHeight="1">
      <c r="B8" s="25"/>
      <c r="D8" s="22" t="s">
        <v>89</v>
      </c>
      <c r="L8" s="25"/>
    </row>
    <row r="9" spans="2:46" s="1" customFormat="1" ht="16.5" customHeight="1">
      <c r="B9" s="25"/>
      <c r="E9" s="372" t="s">
        <v>118</v>
      </c>
      <c r="F9" s="392"/>
      <c r="G9" s="392"/>
      <c r="H9" s="392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14</v>
      </c>
      <c r="F11" s="20" t="s">
        <v>17</v>
      </c>
      <c r="I11" s="22" t="s">
        <v>15</v>
      </c>
      <c r="J11" s="20" t="s">
        <v>1</v>
      </c>
      <c r="L11" s="25"/>
    </row>
    <row r="12" spans="2:46" s="1" customFormat="1" ht="12" customHeight="1">
      <c r="B12" s="25"/>
      <c r="D12" s="22" t="s">
        <v>16</v>
      </c>
      <c r="F12" s="20" t="s">
        <v>17</v>
      </c>
      <c r="I12" s="22" t="s">
        <v>18</v>
      </c>
      <c r="J12" s="48">
        <f>'KL 1'!AN8</f>
        <v>44865</v>
      </c>
      <c r="L12" s="25"/>
    </row>
    <row r="13" spans="2:46" s="1" customFormat="1" ht="10.9" customHeight="1">
      <c r="B13" s="25"/>
      <c r="L13" s="25"/>
    </row>
    <row r="14" spans="2:46" s="1" customFormat="1" ht="12" customHeight="1">
      <c r="B14" s="25"/>
      <c r="D14" s="22" t="s">
        <v>19</v>
      </c>
      <c r="I14" s="22" t="s">
        <v>20</v>
      </c>
      <c r="J14" s="20" t="str">
        <f>IF('KL 1'!AN10="","",'KL 1'!AN10)</f>
        <v/>
      </c>
      <c r="L14" s="25"/>
    </row>
    <row r="15" spans="2:46" s="1" customFormat="1" ht="18" customHeight="1">
      <c r="B15" s="25"/>
      <c r="E15" s="20" t="str">
        <f>IF('KL 1'!E11="","",'KL 1'!E11)</f>
        <v xml:space="preserve"> </v>
      </c>
      <c r="I15" s="22" t="s">
        <v>21</v>
      </c>
      <c r="J15" s="20" t="str">
        <f>IF('KL 1'!AN11="","",'KL 1'!AN11)</f>
        <v/>
      </c>
      <c r="L15" s="25"/>
    </row>
    <row r="16" spans="2:46" s="1" customFormat="1" ht="6.95" customHeight="1">
      <c r="B16" s="25"/>
      <c r="L16" s="25"/>
    </row>
    <row r="17" spans="2:12" s="1" customFormat="1" ht="12" customHeight="1">
      <c r="B17" s="25"/>
      <c r="D17" s="22" t="s">
        <v>22</v>
      </c>
      <c r="I17" s="22" t="s">
        <v>20</v>
      </c>
      <c r="J17" s="20" t="s">
        <v>1</v>
      </c>
      <c r="L17" s="25"/>
    </row>
    <row r="18" spans="2:12" s="1" customFormat="1" ht="18" customHeight="1">
      <c r="B18" s="25"/>
      <c r="E18" s="20" t="s">
        <v>119</v>
      </c>
      <c r="I18" s="22" t="s">
        <v>21</v>
      </c>
      <c r="J18" s="20" t="s">
        <v>1</v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23</v>
      </c>
      <c r="I20" s="22" t="s">
        <v>20</v>
      </c>
      <c r="J20" s="20" t="s">
        <v>1</v>
      </c>
      <c r="L20" s="25"/>
    </row>
    <row r="21" spans="2:12" s="1" customFormat="1" ht="18" customHeight="1">
      <c r="B21" s="25"/>
      <c r="E21" s="20" t="s">
        <v>120</v>
      </c>
      <c r="I21" s="22" t="s">
        <v>21</v>
      </c>
      <c r="J21" s="20" t="s">
        <v>1</v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25</v>
      </c>
      <c r="I23" s="22" t="s">
        <v>20</v>
      </c>
      <c r="J23" s="20" t="str">
        <f>IF('KL 1'!AN19="","",'KL 1'!AN19)</f>
        <v/>
      </c>
      <c r="L23" s="25"/>
    </row>
    <row r="24" spans="2:12" s="1" customFormat="1" ht="18" customHeight="1">
      <c r="B24" s="25"/>
      <c r="E24" s="20" t="str">
        <f>IF('KL 1'!E20="","",'KL 1'!E20)</f>
        <v xml:space="preserve"> </v>
      </c>
      <c r="I24" s="22" t="s">
        <v>21</v>
      </c>
      <c r="J24" s="20" t="str">
        <f>IF('KL 1'!AN20="","",'KL 1'!AN20)</f>
        <v/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26</v>
      </c>
      <c r="L26" s="25"/>
    </row>
    <row r="27" spans="2:12" s="7" customFormat="1" ht="16.5" customHeight="1">
      <c r="B27" s="84"/>
      <c r="E27" s="368" t="s">
        <v>1</v>
      </c>
      <c r="F27" s="368"/>
      <c r="G27" s="368"/>
      <c r="H27" s="368"/>
      <c r="L27" s="84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35" customHeight="1">
      <c r="B30" s="25"/>
      <c r="D30" s="85" t="s">
        <v>27</v>
      </c>
      <c r="J30" s="61"/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45" customHeight="1">
      <c r="B32" s="25"/>
      <c r="F32" s="28" t="s">
        <v>29</v>
      </c>
      <c r="I32" s="28" t="s">
        <v>28</v>
      </c>
      <c r="J32" s="28" t="s">
        <v>30</v>
      </c>
      <c r="L32" s="25"/>
    </row>
    <row r="33" spans="2:12" s="1" customFormat="1" ht="14.45" customHeight="1">
      <c r="B33" s="25"/>
      <c r="D33" s="86" t="s">
        <v>31</v>
      </c>
      <c r="E33" s="30" t="s">
        <v>32</v>
      </c>
      <c r="F33" s="87">
        <f>ROUND((SUM(BE125:BE170)),  2)</f>
        <v>0</v>
      </c>
      <c r="G33" s="88"/>
      <c r="H33" s="88"/>
      <c r="I33" s="89">
        <v>0.2</v>
      </c>
      <c r="J33" s="87">
        <f>ROUND(((SUM(BE125:BE170))*I33),  2)</f>
        <v>0</v>
      </c>
      <c r="L33" s="25"/>
    </row>
    <row r="34" spans="2:12" s="1" customFormat="1" ht="14.45" customHeight="1">
      <c r="B34" s="25"/>
      <c r="E34" s="30" t="s">
        <v>33</v>
      </c>
      <c r="F34" s="90"/>
      <c r="I34" s="91">
        <v>0.2</v>
      </c>
      <c r="J34" s="90"/>
      <c r="L34" s="25"/>
    </row>
    <row r="35" spans="2:12" s="1" customFormat="1" ht="14.45" hidden="1" customHeight="1">
      <c r="B35" s="25"/>
      <c r="E35" s="22" t="s">
        <v>34</v>
      </c>
      <c r="F35" s="90">
        <f>ROUND((SUM(BG125:BG170)),  2)</f>
        <v>0</v>
      </c>
      <c r="I35" s="91">
        <v>0.2</v>
      </c>
      <c r="J35" s="90">
        <f>0</f>
        <v>0</v>
      </c>
      <c r="L35" s="25"/>
    </row>
    <row r="36" spans="2:12" s="1" customFormat="1" ht="14.45" hidden="1" customHeight="1">
      <c r="B36" s="25"/>
      <c r="E36" s="22" t="s">
        <v>35</v>
      </c>
      <c r="F36" s="90">
        <f>ROUND((SUM(BH125:BH170)),  2)</f>
        <v>0</v>
      </c>
      <c r="I36" s="91">
        <v>0.2</v>
      </c>
      <c r="J36" s="90">
        <f>0</f>
        <v>0</v>
      </c>
      <c r="L36" s="25"/>
    </row>
    <row r="37" spans="2:12" s="1" customFormat="1" ht="14.45" hidden="1" customHeight="1">
      <c r="B37" s="25"/>
      <c r="E37" s="30" t="s">
        <v>36</v>
      </c>
      <c r="F37" s="87">
        <f>ROUND((SUM(BI125:BI170)),  2)</f>
        <v>0</v>
      </c>
      <c r="G37" s="88"/>
      <c r="H37" s="88"/>
      <c r="I37" s="89">
        <v>0</v>
      </c>
      <c r="J37" s="87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92"/>
      <c r="D39" s="93" t="s">
        <v>37</v>
      </c>
      <c r="E39" s="52"/>
      <c r="F39" s="52"/>
      <c r="G39" s="94" t="s">
        <v>38</v>
      </c>
      <c r="H39" s="95" t="s">
        <v>39</v>
      </c>
      <c r="I39" s="52"/>
      <c r="J39" s="96"/>
      <c r="K39" s="97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40</v>
      </c>
      <c r="E50" s="38"/>
      <c r="F50" s="38"/>
      <c r="G50" s="37" t="s">
        <v>41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42</v>
      </c>
      <c r="E61" s="27"/>
      <c r="F61" s="98" t="s">
        <v>43</v>
      </c>
      <c r="G61" s="39" t="s">
        <v>42</v>
      </c>
      <c r="H61" s="27"/>
      <c r="I61" s="27"/>
      <c r="J61" s="99" t="s">
        <v>43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44</v>
      </c>
      <c r="E65" s="38"/>
      <c r="F65" s="38"/>
      <c r="G65" s="37" t="s">
        <v>45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42</v>
      </c>
      <c r="E76" s="27"/>
      <c r="F76" s="98" t="s">
        <v>43</v>
      </c>
      <c r="G76" s="39" t="s">
        <v>42</v>
      </c>
      <c r="H76" s="27"/>
      <c r="I76" s="27"/>
      <c r="J76" s="99" t="s">
        <v>43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7" s="1" customFormat="1" ht="6.95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5" hidden="1" customHeight="1">
      <c r="B82" s="25"/>
      <c r="C82" s="17" t="s">
        <v>91</v>
      </c>
      <c r="L82" s="25"/>
    </row>
    <row r="83" spans="2:47" s="1" customFormat="1" ht="6.95" hidden="1" customHeight="1">
      <c r="B83" s="25"/>
      <c r="L83" s="25"/>
    </row>
    <row r="84" spans="2:47" s="1" customFormat="1" ht="12" hidden="1" customHeight="1">
      <c r="B84" s="25"/>
      <c r="C84" s="22" t="s">
        <v>12</v>
      </c>
      <c r="L84" s="25"/>
    </row>
    <row r="85" spans="2:47" s="1" customFormat="1" ht="16.5" hidden="1" customHeight="1">
      <c r="B85" s="25"/>
      <c r="E85" s="393" t="str">
        <f>E7</f>
        <v>Rozšírenie kapacity ČOV Odorín</v>
      </c>
      <c r="F85" s="394"/>
      <c r="G85" s="394"/>
      <c r="H85" s="394"/>
      <c r="L85" s="25"/>
    </row>
    <row r="86" spans="2:47" s="1" customFormat="1" ht="12" hidden="1" customHeight="1">
      <c r="B86" s="25"/>
      <c r="C86" s="22" t="s">
        <v>89</v>
      </c>
      <c r="L86" s="25"/>
    </row>
    <row r="87" spans="2:47" s="1" customFormat="1" ht="16.5" hidden="1" customHeight="1">
      <c r="B87" s="25"/>
      <c r="E87" s="372" t="str">
        <f>E9</f>
        <v>2 - SO 02 Vonkajšia nádrž</v>
      </c>
      <c r="F87" s="392"/>
      <c r="G87" s="392"/>
      <c r="H87" s="392"/>
      <c r="L87" s="25"/>
    </row>
    <row r="88" spans="2:47" s="1" customFormat="1" ht="6.95" hidden="1" customHeight="1">
      <c r="B88" s="25"/>
      <c r="L88" s="25"/>
    </row>
    <row r="89" spans="2:47" s="1" customFormat="1" ht="12" hidden="1" customHeight="1">
      <c r="B89" s="25"/>
      <c r="C89" s="22" t="s">
        <v>16</v>
      </c>
      <c r="F89" s="20" t="str">
        <f>F12</f>
        <v xml:space="preserve"> </v>
      </c>
      <c r="I89" s="22" t="s">
        <v>18</v>
      </c>
      <c r="J89" s="48">
        <f>IF(J12="","",J12)</f>
        <v>44865</v>
      </c>
      <c r="L89" s="25"/>
    </row>
    <row r="90" spans="2:47" s="1" customFormat="1" ht="6.95" hidden="1" customHeight="1">
      <c r="B90" s="25"/>
      <c r="L90" s="25"/>
    </row>
    <row r="91" spans="2:47" s="1" customFormat="1" ht="40.15" hidden="1" customHeight="1">
      <c r="B91" s="25"/>
      <c r="C91" s="22" t="s">
        <v>19</v>
      </c>
      <c r="F91" s="20" t="str">
        <f>E15</f>
        <v xml:space="preserve"> </v>
      </c>
      <c r="I91" s="22" t="s">
        <v>23</v>
      </c>
      <c r="J91" s="23" t="str">
        <f>E21</f>
        <v>Odberateľ: Obec Odorín, Odorín 266, 053 22</v>
      </c>
      <c r="L91" s="25"/>
    </row>
    <row r="92" spans="2:47" s="1" customFormat="1" ht="15.2" hidden="1" customHeight="1">
      <c r="B92" s="25"/>
      <c r="C92" s="22" t="s">
        <v>22</v>
      </c>
      <c r="F92" s="20" t="str">
        <f>IF(E18="","",E18)</f>
        <v>Projektant: Ing. Marián Tomeček</v>
      </c>
      <c r="I92" s="22" t="s">
        <v>25</v>
      </c>
      <c r="J92" s="23" t="str">
        <f>E24</f>
        <v xml:space="preserve"> </v>
      </c>
      <c r="L92" s="25"/>
    </row>
    <row r="93" spans="2:47" s="1" customFormat="1" ht="10.35" hidden="1" customHeight="1">
      <c r="B93" s="25"/>
      <c r="L93" s="25"/>
    </row>
    <row r="94" spans="2:47" s="1" customFormat="1" ht="29.25" hidden="1" customHeight="1">
      <c r="B94" s="25"/>
      <c r="C94" s="100" t="s">
        <v>92</v>
      </c>
      <c r="D94" s="92"/>
      <c r="E94" s="92"/>
      <c r="F94" s="92"/>
      <c r="G94" s="92"/>
      <c r="H94" s="92"/>
      <c r="I94" s="92"/>
      <c r="J94" s="101" t="s">
        <v>93</v>
      </c>
      <c r="K94" s="92"/>
      <c r="L94" s="25"/>
    </row>
    <row r="95" spans="2:47" s="1" customFormat="1" ht="10.35" hidden="1" customHeight="1">
      <c r="B95" s="25"/>
      <c r="L95" s="25"/>
    </row>
    <row r="96" spans="2:47" s="1" customFormat="1" ht="22.9" hidden="1" customHeight="1">
      <c r="B96" s="25"/>
      <c r="C96" s="102" t="s">
        <v>94</v>
      </c>
      <c r="J96" s="61">
        <f>J125</f>
        <v>0</v>
      </c>
      <c r="L96" s="25"/>
      <c r="AU96" s="13" t="s">
        <v>95</v>
      </c>
    </row>
    <row r="97" spans="2:12" s="8" customFormat="1" ht="24.95" hidden="1" customHeight="1">
      <c r="B97" s="103"/>
      <c r="D97" s="104" t="s">
        <v>121</v>
      </c>
      <c r="E97" s="105"/>
      <c r="F97" s="105"/>
      <c r="G97" s="105"/>
      <c r="H97" s="105"/>
      <c r="I97" s="105"/>
      <c r="J97" s="106">
        <f>J126</f>
        <v>0</v>
      </c>
      <c r="L97" s="103"/>
    </row>
    <row r="98" spans="2:12" s="11" customFormat="1" ht="19.899999999999999" hidden="1" customHeight="1">
      <c r="B98" s="139"/>
      <c r="D98" s="140" t="s">
        <v>122</v>
      </c>
      <c r="E98" s="141"/>
      <c r="F98" s="141"/>
      <c r="G98" s="141"/>
      <c r="H98" s="141"/>
      <c r="I98" s="141"/>
      <c r="J98" s="142">
        <f>J127</f>
        <v>0</v>
      </c>
      <c r="L98" s="139"/>
    </row>
    <row r="99" spans="2:12" s="11" customFormat="1" ht="19.899999999999999" hidden="1" customHeight="1">
      <c r="B99" s="139"/>
      <c r="D99" s="140" t="s">
        <v>123</v>
      </c>
      <c r="E99" s="141"/>
      <c r="F99" s="141"/>
      <c r="G99" s="141"/>
      <c r="H99" s="141"/>
      <c r="I99" s="141"/>
      <c r="J99" s="142">
        <f>J140</f>
        <v>0</v>
      </c>
      <c r="L99" s="139"/>
    </row>
    <row r="100" spans="2:12" s="11" customFormat="1" ht="19.899999999999999" hidden="1" customHeight="1">
      <c r="B100" s="139"/>
      <c r="D100" s="140" t="s">
        <v>124</v>
      </c>
      <c r="E100" s="141"/>
      <c r="F100" s="141"/>
      <c r="G100" s="141"/>
      <c r="H100" s="141"/>
      <c r="I100" s="141"/>
      <c r="J100" s="142">
        <f>J148</f>
        <v>0</v>
      </c>
      <c r="L100" s="139"/>
    </row>
    <row r="101" spans="2:12" s="11" customFormat="1" ht="19.899999999999999" hidden="1" customHeight="1">
      <c r="B101" s="139"/>
      <c r="D101" s="140" t="s">
        <v>125</v>
      </c>
      <c r="E101" s="141"/>
      <c r="F101" s="141"/>
      <c r="G101" s="141"/>
      <c r="H101" s="141"/>
      <c r="I101" s="141"/>
      <c r="J101" s="142">
        <f>J155</f>
        <v>0</v>
      </c>
      <c r="L101" s="139"/>
    </row>
    <row r="102" spans="2:12" s="11" customFormat="1" ht="19.899999999999999" hidden="1" customHeight="1">
      <c r="B102" s="139"/>
      <c r="D102" s="140" t="s">
        <v>126</v>
      </c>
      <c r="E102" s="141"/>
      <c r="F102" s="141"/>
      <c r="G102" s="141"/>
      <c r="H102" s="141"/>
      <c r="I102" s="141"/>
      <c r="J102" s="142">
        <f>J157</f>
        <v>0</v>
      </c>
      <c r="L102" s="139"/>
    </row>
    <row r="103" spans="2:12" s="8" customFormat="1" ht="24.95" hidden="1" customHeight="1">
      <c r="B103" s="103"/>
      <c r="D103" s="104" t="s">
        <v>127</v>
      </c>
      <c r="E103" s="105"/>
      <c r="F103" s="105"/>
      <c r="G103" s="105"/>
      <c r="H103" s="105"/>
      <c r="I103" s="105"/>
      <c r="J103" s="106">
        <f>J160</f>
        <v>0</v>
      </c>
      <c r="L103" s="103"/>
    </row>
    <row r="104" spans="2:12" s="11" customFormat="1" ht="19.899999999999999" hidden="1" customHeight="1">
      <c r="B104" s="139"/>
      <c r="D104" s="140" t="s">
        <v>128</v>
      </c>
      <c r="E104" s="141"/>
      <c r="F104" s="141"/>
      <c r="G104" s="141"/>
      <c r="H104" s="141"/>
      <c r="I104" s="141"/>
      <c r="J104" s="142">
        <f>J161</f>
        <v>0</v>
      </c>
      <c r="L104" s="139"/>
    </row>
    <row r="105" spans="2:12" s="11" customFormat="1" ht="19.899999999999999" hidden="1" customHeight="1">
      <c r="B105" s="139"/>
      <c r="D105" s="140" t="s">
        <v>129</v>
      </c>
      <c r="E105" s="141"/>
      <c r="F105" s="141"/>
      <c r="G105" s="141"/>
      <c r="H105" s="141"/>
      <c r="I105" s="141"/>
      <c r="J105" s="142">
        <f>J167</f>
        <v>0</v>
      </c>
      <c r="L105" s="139"/>
    </row>
    <row r="106" spans="2:12" s="1" customFormat="1" ht="21.75" hidden="1" customHeight="1">
      <c r="B106" s="25"/>
      <c r="L106" s="25"/>
    </row>
    <row r="107" spans="2:12" s="1" customFormat="1" ht="6.95" hidden="1" customHeight="1"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25"/>
    </row>
    <row r="108" spans="2:12" hidden="1"/>
    <row r="109" spans="2:12" hidden="1"/>
    <row r="110" spans="2:12" hidden="1"/>
    <row r="111" spans="2:12" s="1" customFormat="1" ht="6.95" customHeight="1">
      <c r="B111" s="42"/>
      <c r="C111" s="43"/>
      <c r="D111" s="43"/>
      <c r="E111" s="43"/>
      <c r="F111" s="43"/>
      <c r="G111" s="43"/>
      <c r="H111" s="43"/>
      <c r="I111" s="43"/>
      <c r="J111" s="43"/>
      <c r="K111" s="43"/>
      <c r="L111" s="25"/>
    </row>
    <row r="112" spans="2:12" s="1" customFormat="1" ht="24.95" customHeight="1">
      <c r="B112" s="25"/>
      <c r="C112" s="17" t="s">
        <v>97</v>
      </c>
      <c r="L112" s="25"/>
    </row>
    <row r="113" spans="2:65" s="1" customFormat="1" ht="6.95" customHeight="1">
      <c r="B113" s="25"/>
      <c r="L113" s="25"/>
    </row>
    <row r="114" spans="2:65" s="1" customFormat="1" ht="12" customHeight="1">
      <c r="B114" s="25"/>
      <c r="C114" s="22" t="s">
        <v>12</v>
      </c>
      <c r="L114" s="25"/>
    </row>
    <row r="115" spans="2:65" s="1" customFormat="1" ht="16.5" customHeight="1">
      <c r="B115" s="25"/>
      <c r="E115" s="393" t="str">
        <f>E7</f>
        <v>Rozšírenie kapacity ČOV Odorín</v>
      </c>
      <c r="F115" s="394"/>
      <c r="G115" s="394"/>
      <c r="H115" s="394"/>
      <c r="L115" s="25"/>
    </row>
    <row r="116" spans="2:65" s="1" customFormat="1" ht="12" customHeight="1">
      <c r="B116" s="25"/>
      <c r="C116" s="22" t="s">
        <v>89</v>
      </c>
      <c r="L116" s="25"/>
    </row>
    <row r="117" spans="2:65" s="1" customFormat="1" ht="16.5" customHeight="1">
      <c r="B117" s="25"/>
      <c r="E117" s="372" t="str">
        <f>E9</f>
        <v>2 - SO 02 Vonkajšia nádrž</v>
      </c>
      <c r="F117" s="392"/>
      <c r="G117" s="392"/>
      <c r="H117" s="392"/>
      <c r="L117" s="25"/>
    </row>
    <row r="118" spans="2:65" s="1" customFormat="1" ht="6.95" customHeight="1">
      <c r="B118" s="25"/>
      <c r="L118" s="25"/>
    </row>
    <row r="119" spans="2:65" s="1" customFormat="1" ht="12" customHeight="1">
      <c r="B119" s="25"/>
      <c r="C119" s="22" t="s">
        <v>16</v>
      </c>
      <c r="F119" s="20" t="str">
        <f>F12</f>
        <v xml:space="preserve"> </v>
      </c>
      <c r="I119" s="22" t="s">
        <v>18</v>
      </c>
      <c r="J119" s="48">
        <f>IF(J12="","",J12)</f>
        <v>44865</v>
      </c>
      <c r="L119" s="25"/>
    </row>
    <row r="120" spans="2:65" s="1" customFormat="1" ht="6.95" customHeight="1">
      <c r="B120" s="25"/>
      <c r="L120" s="25"/>
    </row>
    <row r="121" spans="2:65" s="1" customFormat="1" ht="40.15" customHeight="1">
      <c r="B121" s="25"/>
      <c r="C121" s="22" t="s">
        <v>19</v>
      </c>
      <c r="F121" s="20" t="str">
        <f>E15</f>
        <v xml:space="preserve"> </v>
      </c>
      <c r="I121" s="22" t="s">
        <v>23</v>
      </c>
      <c r="J121" s="23" t="str">
        <f>E21</f>
        <v>Odberateľ: Obec Odorín, Odorín 266, 053 22</v>
      </c>
      <c r="L121" s="25"/>
    </row>
    <row r="122" spans="2:65" s="1" customFormat="1" ht="15.2" customHeight="1">
      <c r="B122" s="25"/>
      <c r="C122" s="22" t="s">
        <v>22</v>
      </c>
      <c r="F122" s="20" t="str">
        <f>IF(E18="","",E18)</f>
        <v>Projektant: Ing. Marián Tomeček</v>
      </c>
      <c r="I122" s="22" t="s">
        <v>25</v>
      </c>
      <c r="J122" s="23" t="str">
        <f>E24</f>
        <v xml:space="preserve"> </v>
      </c>
      <c r="L122" s="25"/>
    </row>
    <row r="123" spans="2:65" s="1" customFormat="1" ht="10.35" customHeight="1">
      <c r="B123" s="25"/>
      <c r="L123" s="25"/>
    </row>
    <row r="124" spans="2:65" s="9" customFormat="1" ht="29.25" customHeight="1">
      <c r="B124" s="107"/>
      <c r="C124" s="108" t="s">
        <v>98</v>
      </c>
      <c r="D124" s="109" t="s">
        <v>52</v>
      </c>
      <c r="E124" s="109" t="s">
        <v>48</v>
      </c>
      <c r="F124" s="109" t="s">
        <v>49</v>
      </c>
      <c r="G124" s="109" t="s">
        <v>99</v>
      </c>
      <c r="H124" s="109" t="s">
        <v>100</v>
      </c>
      <c r="I124" s="109" t="s">
        <v>101</v>
      </c>
      <c r="J124" s="110" t="s">
        <v>93</v>
      </c>
      <c r="K124" s="111" t="s">
        <v>102</v>
      </c>
      <c r="L124" s="107"/>
      <c r="M124" s="54" t="s">
        <v>1</v>
      </c>
      <c r="N124" s="55" t="s">
        <v>31</v>
      </c>
      <c r="O124" s="55" t="s">
        <v>103</v>
      </c>
      <c r="P124" s="55" t="s">
        <v>104</v>
      </c>
      <c r="Q124" s="55" t="s">
        <v>105</v>
      </c>
      <c r="R124" s="55" t="s">
        <v>106</v>
      </c>
      <c r="S124" s="55" t="s">
        <v>107</v>
      </c>
      <c r="T124" s="56" t="s">
        <v>108</v>
      </c>
    </row>
    <row r="125" spans="2:65" s="1" customFormat="1" ht="22.9" customHeight="1">
      <c r="B125" s="25"/>
      <c r="C125" s="59" t="s">
        <v>94</v>
      </c>
      <c r="J125" s="112"/>
      <c r="L125" s="25"/>
      <c r="M125" s="57"/>
      <c r="N125" s="49"/>
      <c r="O125" s="49"/>
      <c r="P125" s="113">
        <f>P126+P160</f>
        <v>0</v>
      </c>
      <c r="Q125" s="49"/>
      <c r="R125" s="113">
        <f>R126+R160</f>
        <v>324.43612007000007</v>
      </c>
      <c r="S125" s="49"/>
      <c r="T125" s="114">
        <f>T126+T160</f>
        <v>0</v>
      </c>
      <c r="AT125" s="13" t="s">
        <v>66</v>
      </c>
      <c r="AU125" s="13" t="s">
        <v>95</v>
      </c>
      <c r="BK125" s="115">
        <f>BK126+BK160</f>
        <v>0</v>
      </c>
    </row>
    <row r="126" spans="2:65" s="10" customFormat="1" ht="25.9" customHeight="1">
      <c r="B126" s="116"/>
      <c r="D126" s="117" t="s">
        <v>66</v>
      </c>
      <c r="E126" s="118" t="s">
        <v>130</v>
      </c>
      <c r="F126" s="118" t="s">
        <v>131</v>
      </c>
      <c r="J126" s="119"/>
      <c r="L126" s="116"/>
      <c r="M126" s="120"/>
      <c r="P126" s="121">
        <f>P127+P140+P148+P155+P157</f>
        <v>0</v>
      </c>
      <c r="R126" s="121">
        <f>R127+R140+R148+R155+R157</f>
        <v>322.65694679000006</v>
      </c>
      <c r="T126" s="122">
        <f>T127+T140+T148+T155+T157</f>
        <v>0</v>
      </c>
      <c r="AR126" s="117" t="s">
        <v>72</v>
      </c>
      <c r="AT126" s="123" t="s">
        <v>66</v>
      </c>
      <c r="AU126" s="123" t="s">
        <v>67</v>
      </c>
      <c r="AY126" s="117" t="s">
        <v>111</v>
      </c>
      <c r="BK126" s="124">
        <f>BK127+BK140+BK148+BK155+BK157</f>
        <v>0</v>
      </c>
    </row>
    <row r="127" spans="2:65" s="10" customFormat="1" ht="22.9" customHeight="1">
      <c r="B127" s="116"/>
      <c r="D127" s="117" t="s">
        <v>66</v>
      </c>
      <c r="E127" s="143" t="s">
        <v>72</v>
      </c>
      <c r="F127" s="143" t="s">
        <v>132</v>
      </c>
      <c r="J127" s="144"/>
      <c r="L127" s="116"/>
      <c r="M127" s="120"/>
      <c r="P127" s="121">
        <f>SUM(P128:P139)</f>
        <v>0</v>
      </c>
      <c r="R127" s="121">
        <f>SUM(R128:R139)</f>
        <v>0.25175999999999998</v>
      </c>
      <c r="T127" s="122">
        <f>SUM(T128:T139)</f>
        <v>0</v>
      </c>
      <c r="AR127" s="117" t="s">
        <v>72</v>
      </c>
      <c r="AT127" s="123" t="s">
        <v>66</v>
      </c>
      <c r="AU127" s="123" t="s">
        <v>72</v>
      </c>
      <c r="AY127" s="117" t="s">
        <v>111</v>
      </c>
      <c r="BK127" s="124">
        <f>SUM(BK128:BK139)</f>
        <v>0</v>
      </c>
    </row>
    <row r="128" spans="2:65" s="1" customFormat="1" ht="16.5" customHeight="1">
      <c r="B128" s="125"/>
      <c r="C128" s="126" t="s">
        <v>72</v>
      </c>
      <c r="D128" s="126" t="s">
        <v>112</v>
      </c>
      <c r="E128" s="127" t="s">
        <v>133</v>
      </c>
      <c r="F128" s="128" t="s">
        <v>134</v>
      </c>
      <c r="G128" s="129" t="s">
        <v>135</v>
      </c>
      <c r="H128" s="130">
        <v>2.1999999999999999E-2</v>
      </c>
      <c r="I128" s="131"/>
      <c r="J128" s="131"/>
      <c r="K128" s="132"/>
      <c r="L128" s="25"/>
      <c r="M128" s="145" t="s">
        <v>1</v>
      </c>
      <c r="N128" s="146" t="s">
        <v>33</v>
      </c>
      <c r="O128" s="147">
        <v>0</v>
      </c>
      <c r="P128" s="147">
        <f t="shared" ref="P128:P139" si="0">O128*H128</f>
        <v>0</v>
      </c>
      <c r="Q128" s="147">
        <v>0</v>
      </c>
      <c r="R128" s="147">
        <f t="shared" ref="R128:R139" si="1">Q128*H128</f>
        <v>0</v>
      </c>
      <c r="S128" s="147">
        <v>0</v>
      </c>
      <c r="T128" s="148">
        <f t="shared" ref="T128:T139" si="2">S128*H128</f>
        <v>0</v>
      </c>
      <c r="AR128" s="137" t="s">
        <v>82</v>
      </c>
      <c r="AT128" s="137" t="s">
        <v>112</v>
      </c>
      <c r="AU128" s="137" t="s">
        <v>76</v>
      </c>
      <c r="AY128" s="13" t="s">
        <v>111</v>
      </c>
      <c r="BE128" s="138">
        <f t="shared" ref="BE128:BE139" si="3">IF(N128="základná",J128,0)</f>
        <v>0</v>
      </c>
      <c r="BF128" s="138">
        <f t="shared" ref="BF128:BF139" si="4">IF(N128="znížená",J128,0)</f>
        <v>0</v>
      </c>
      <c r="BG128" s="138">
        <f t="shared" ref="BG128:BG139" si="5">IF(N128="zákl. prenesená",J128,0)</f>
        <v>0</v>
      </c>
      <c r="BH128" s="138">
        <f t="shared" ref="BH128:BH139" si="6">IF(N128="zníž. prenesená",J128,0)</f>
        <v>0</v>
      </c>
      <c r="BI128" s="138">
        <f t="shared" ref="BI128:BI139" si="7">IF(N128="nulová",J128,0)</f>
        <v>0</v>
      </c>
      <c r="BJ128" s="13" t="s">
        <v>76</v>
      </c>
      <c r="BK128" s="138">
        <f t="shared" ref="BK128:BK139" si="8">ROUND(I128*H128,2)</f>
        <v>0</v>
      </c>
      <c r="BL128" s="13" t="s">
        <v>82</v>
      </c>
      <c r="BM128" s="137" t="s">
        <v>76</v>
      </c>
    </row>
    <row r="129" spans="2:65" s="1" customFormat="1" ht="24.2" customHeight="1">
      <c r="B129" s="125"/>
      <c r="C129" s="126" t="s">
        <v>76</v>
      </c>
      <c r="D129" s="126" t="s">
        <v>112</v>
      </c>
      <c r="E129" s="127" t="s">
        <v>136</v>
      </c>
      <c r="F129" s="128" t="s">
        <v>137</v>
      </c>
      <c r="G129" s="129" t="s">
        <v>138</v>
      </c>
      <c r="H129" s="130">
        <v>36</v>
      </c>
      <c r="I129" s="131"/>
      <c r="J129" s="131"/>
      <c r="K129" s="132"/>
      <c r="L129" s="25"/>
      <c r="M129" s="145" t="s">
        <v>1</v>
      </c>
      <c r="N129" s="146" t="s">
        <v>33</v>
      </c>
      <c r="O129" s="147">
        <v>0</v>
      </c>
      <c r="P129" s="147">
        <f t="shared" si="0"/>
        <v>0</v>
      </c>
      <c r="Q129" s="147">
        <v>6.8599999999999998E-3</v>
      </c>
      <c r="R129" s="147">
        <f t="shared" si="1"/>
        <v>0.24695999999999999</v>
      </c>
      <c r="S129" s="147">
        <v>0</v>
      </c>
      <c r="T129" s="148">
        <f t="shared" si="2"/>
        <v>0</v>
      </c>
      <c r="AR129" s="137" t="s">
        <v>82</v>
      </c>
      <c r="AT129" s="137" t="s">
        <v>112</v>
      </c>
      <c r="AU129" s="137" t="s">
        <v>76</v>
      </c>
      <c r="AY129" s="13" t="s">
        <v>111</v>
      </c>
      <c r="BE129" s="138">
        <f t="shared" si="3"/>
        <v>0</v>
      </c>
      <c r="BF129" s="138">
        <f t="shared" si="4"/>
        <v>0</v>
      </c>
      <c r="BG129" s="138">
        <f t="shared" si="5"/>
        <v>0</v>
      </c>
      <c r="BH129" s="138">
        <f t="shared" si="6"/>
        <v>0</v>
      </c>
      <c r="BI129" s="138">
        <f t="shared" si="7"/>
        <v>0</v>
      </c>
      <c r="BJ129" s="13" t="s">
        <v>76</v>
      </c>
      <c r="BK129" s="138">
        <f t="shared" si="8"/>
        <v>0</v>
      </c>
      <c r="BL129" s="13" t="s">
        <v>82</v>
      </c>
      <c r="BM129" s="137" t="s">
        <v>82</v>
      </c>
    </row>
    <row r="130" spans="2:65" s="1" customFormat="1" ht="16.5" customHeight="1">
      <c r="B130" s="125"/>
      <c r="C130" s="126" t="s">
        <v>79</v>
      </c>
      <c r="D130" s="126" t="s">
        <v>112</v>
      </c>
      <c r="E130" s="127" t="s">
        <v>139</v>
      </c>
      <c r="F130" s="128" t="s">
        <v>140</v>
      </c>
      <c r="G130" s="129" t="s">
        <v>141</v>
      </c>
      <c r="H130" s="130">
        <v>120</v>
      </c>
      <c r="I130" s="131"/>
      <c r="J130" s="131"/>
      <c r="K130" s="132"/>
      <c r="L130" s="25"/>
      <c r="M130" s="145" t="s">
        <v>1</v>
      </c>
      <c r="N130" s="146" t="s">
        <v>33</v>
      </c>
      <c r="O130" s="147">
        <v>0</v>
      </c>
      <c r="P130" s="147">
        <f t="shared" si="0"/>
        <v>0</v>
      </c>
      <c r="Q130" s="147">
        <v>4.0000000000000003E-5</v>
      </c>
      <c r="R130" s="147">
        <f t="shared" si="1"/>
        <v>4.8000000000000004E-3</v>
      </c>
      <c r="S130" s="147">
        <v>0</v>
      </c>
      <c r="T130" s="148">
        <f t="shared" si="2"/>
        <v>0</v>
      </c>
      <c r="AR130" s="137" t="s">
        <v>82</v>
      </c>
      <c r="AT130" s="137" t="s">
        <v>112</v>
      </c>
      <c r="AU130" s="137" t="s">
        <v>76</v>
      </c>
      <c r="AY130" s="13" t="s">
        <v>111</v>
      </c>
      <c r="BE130" s="138">
        <f t="shared" si="3"/>
        <v>0</v>
      </c>
      <c r="BF130" s="138">
        <f t="shared" si="4"/>
        <v>0</v>
      </c>
      <c r="BG130" s="138">
        <f t="shared" si="5"/>
        <v>0</v>
      </c>
      <c r="BH130" s="138">
        <f t="shared" si="6"/>
        <v>0</v>
      </c>
      <c r="BI130" s="138">
        <f t="shared" si="7"/>
        <v>0</v>
      </c>
      <c r="BJ130" s="13" t="s">
        <v>76</v>
      </c>
      <c r="BK130" s="138">
        <f t="shared" si="8"/>
        <v>0</v>
      </c>
      <c r="BL130" s="13" t="s">
        <v>82</v>
      </c>
      <c r="BM130" s="137" t="s">
        <v>142</v>
      </c>
    </row>
    <row r="131" spans="2:65" s="1" customFormat="1" ht="21.75" customHeight="1">
      <c r="B131" s="125"/>
      <c r="C131" s="126" t="s">
        <v>82</v>
      </c>
      <c r="D131" s="126" t="s">
        <v>112</v>
      </c>
      <c r="E131" s="127" t="s">
        <v>143</v>
      </c>
      <c r="F131" s="128" t="s">
        <v>144</v>
      </c>
      <c r="G131" s="129" t="s">
        <v>145</v>
      </c>
      <c r="H131" s="130">
        <v>10</v>
      </c>
      <c r="I131" s="131"/>
      <c r="J131" s="131"/>
      <c r="K131" s="132"/>
      <c r="L131" s="25"/>
      <c r="M131" s="145" t="s">
        <v>1</v>
      </c>
      <c r="N131" s="146" t="s">
        <v>33</v>
      </c>
      <c r="O131" s="147">
        <v>0</v>
      </c>
      <c r="P131" s="147">
        <f t="shared" si="0"/>
        <v>0</v>
      </c>
      <c r="Q131" s="147">
        <v>0</v>
      </c>
      <c r="R131" s="147">
        <f t="shared" si="1"/>
        <v>0</v>
      </c>
      <c r="S131" s="147">
        <v>0</v>
      </c>
      <c r="T131" s="148">
        <f t="shared" si="2"/>
        <v>0</v>
      </c>
      <c r="AR131" s="137" t="s">
        <v>82</v>
      </c>
      <c r="AT131" s="137" t="s">
        <v>112</v>
      </c>
      <c r="AU131" s="137" t="s">
        <v>76</v>
      </c>
      <c r="AY131" s="13" t="s">
        <v>111</v>
      </c>
      <c r="BE131" s="138">
        <f t="shared" si="3"/>
        <v>0</v>
      </c>
      <c r="BF131" s="138">
        <f t="shared" si="4"/>
        <v>0</v>
      </c>
      <c r="BG131" s="138">
        <f t="shared" si="5"/>
        <v>0</v>
      </c>
      <c r="BH131" s="138">
        <f t="shared" si="6"/>
        <v>0</v>
      </c>
      <c r="BI131" s="138">
        <f t="shared" si="7"/>
        <v>0</v>
      </c>
      <c r="BJ131" s="13" t="s">
        <v>76</v>
      </c>
      <c r="BK131" s="138">
        <f t="shared" si="8"/>
        <v>0</v>
      </c>
      <c r="BL131" s="13" t="s">
        <v>82</v>
      </c>
      <c r="BM131" s="137" t="s">
        <v>146</v>
      </c>
    </row>
    <row r="132" spans="2:65" s="1" customFormat="1" ht="16.5" customHeight="1">
      <c r="B132" s="125"/>
      <c r="C132" s="126" t="s">
        <v>85</v>
      </c>
      <c r="D132" s="126" t="s">
        <v>112</v>
      </c>
      <c r="E132" s="127" t="s">
        <v>147</v>
      </c>
      <c r="F132" s="128" t="s">
        <v>148</v>
      </c>
      <c r="G132" s="129" t="s">
        <v>149</v>
      </c>
      <c r="H132" s="130">
        <v>33</v>
      </c>
      <c r="I132" s="131"/>
      <c r="J132" s="131"/>
      <c r="K132" s="132"/>
      <c r="L132" s="25"/>
      <c r="M132" s="145" t="s">
        <v>1</v>
      </c>
      <c r="N132" s="146" t="s">
        <v>33</v>
      </c>
      <c r="O132" s="147">
        <v>0</v>
      </c>
      <c r="P132" s="147">
        <f t="shared" si="0"/>
        <v>0</v>
      </c>
      <c r="Q132" s="147">
        <v>0</v>
      </c>
      <c r="R132" s="147">
        <f t="shared" si="1"/>
        <v>0</v>
      </c>
      <c r="S132" s="147">
        <v>0</v>
      </c>
      <c r="T132" s="148">
        <f t="shared" si="2"/>
        <v>0</v>
      </c>
      <c r="AR132" s="137" t="s">
        <v>82</v>
      </c>
      <c r="AT132" s="137" t="s">
        <v>112</v>
      </c>
      <c r="AU132" s="137" t="s">
        <v>76</v>
      </c>
      <c r="AY132" s="13" t="s">
        <v>111</v>
      </c>
      <c r="BE132" s="138">
        <f t="shared" si="3"/>
        <v>0</v>
      </c>
      <c r="BF132" s="138">
        <f t="shared" si="4"/>
        <v>0</v>
      </c>
      <c r="BG132" s="138">
        <f t="shared" si="5"/>
        <v>0</v>
      </c>
      <c r="BH132" s="138">
        <f t="shared" si="6"/>
        <v>0</v>
      </c>
      <c r="BI132" s="138">
        <f t="shared" si="7"/>
        <v>0</v>
      </c>
      <c r="BJ132" s="13" t="s">
        <v>76</v>
      </c>
      <c r="BK132" s="138">
        <f t="shared" si="8"/>
        <v>0</v>
      </c>
      <c r="BL132" s="13" t="s">
        <v>82</v>
      </c>
      <c r="BM132" s="137" t="s">
        <v>150</v>
      </c>
    </row>
    <row r="133" spans="2:65" s="1" customFormat="1" ht="24.2" customHeight="1">
      <c r="B133" s="125"/>
      <c r="C133" s="126" t="s">
        <v>142</v>
      </c>
      <c r="D133" s="126" t="s">
        <v>112</v>
      </c>
      <c r="E133" s="127" t="s">
        <v>151</v>
      </c>
      <c r="F133" s="128" t="s">
        <v>152</v>
      </c>
      <c r="G133" s="129" t="s">
        <v>149</v>
      </c>
      <c r="H133" s="130">
        <v>639.48199999999997</v>
      </c>
      <c r="I133" s="131"/>
      <c r="J133" s="131"/>
      <c r="K133" s="132"/>
      <c r="L133" s="25"/>
      <c r="M133" s="145" t="s">
        <v>1</v>
      </c>
      <c r="N133" s="146" t="s">
        <v>33</v>
      </c>
      <c r="O133" s="147">
        <v>0</v>
      </c>
      <c r="P133" s="147">
        <f t="shared" si="0"/>
        <v>0</v>
      </c>
      <c r="Q133" s="147">
        <v>0</v>
      </c>
      <c r="R133" s="147">
        <f t="shared" si="1"/>
        <v>0</v>
      </c>
      <c r="S133" s="147">
        <v>0</v>
      </c>
      <c r="T133" s="148">
        <f t="shared" si="2"/>
        <v>0</v>
      </c>
      <c r="AR133" s="137" t="s">
        <v>82</v>
      </c>
      <c r="AT133" s="137" t="s">
        <v>112</v>
      </c>
      <c r="AU133" s="137" t="s">
        <v>76</v>
      </c>
      <c r="AY133" s="13" t="s">
        <v>111</v>
      </c>
      <c r="BE133" s="138">
        <f t="shared" si="3"/>
        <v>0</v>
      </c>
      <c r="BF133" s="138">
        <f t="shared" si="4"/>
        <v>0</v>
      </c>
      <c r="BG133" s="138">
        <f t="shared" si="5"/>
        <v>0</v>
      </c>
      <c r="BH133" s="138">
        <f t="shared" si="6"/>
        <v>0</v>
      </c>
      <c r="BI133" s="138">
        <f t="shared" si="7"/>
        <v>0</v>
      </c>
      <c r="BJ133" s="13" t="s">
        <v>76</v>
      </c>
      <c r="BK133" s="138">
        <f t="shared" si="8"/>
        <v>0</v>
      </c>
      <c r="BL133" s="13" t="s">
        <v>82</v>
      </c>
      <c r="BM133" s="137" t="s">
        <v>153</v>
      </c>
    </row>
    <row r="134" spans="2:65" s="1" customFormat="1" ht="16.5" customHeight="1">
      <c r="B134" s="125"/>
      <c r="C134" s="126" t="s">
        <v>154</v>
      </c>
      <c r="D134" s="126" t="s">
        <v>112</v>
      </c>
      <c r="E134" s="127" t="s">
        <v>155</v>
      </c>
      <c r="F134" s="128" t="s">
        <v>156</v>
      </c>
      <c r="G134" s="129" t="s">
        <v>149</v>
      </c>
      <c r="H134" s="130">
        <v>639.48199999999997</v>
      </c>
      <c r="I134" s="131"/>
      <c r="J134" s="131"/>
      <c r="K134" s="132"/>
      <c r="L134" s="25"/>
      <c r="M134" s="145" t="s">
        <v>1</v>
      </c>
      <c r="N134" s="146" t="s">
        <v>33</v>
      </c>
      <c r="O134" s="147">
        <v>0</v>
      </c>
      <c r="P134" s="147">
        <f t="shared" si="0"/>
        <v>0</v>
      </c>
      <c r="Q134" s="147">
        <v>0</v>
      </c>
      <c r="R134" s="147">
        <f t="shared" si="1"/>
        <v>0</v>
      </c>
      <c r="S134" s="147">
        <v>0</v>
      </c>
      <c r="T134" s="148">
        <f t="shared" si="2"/>
        <v>0</v>
      </c>
      <c r="AR134" s="137" t="s">
        <v>82</v>
      </c>
      <c r="AT134" s="137" t="s">
        <v>112</v>
      </c>
      <c r="AU134" s="137" t="s">
        <v>76</v>
      </c>
      <c r="AY134" s="13" t="s">
        <v>111</v>
      </c>
      <c r="BE134" s="138">
        <f t="shared" si="3"/>
        <v>0</v>
      </c>
      <c r="BF134" s="138">
        <f t="shared" si="4"/>
        <v>0</v>
      </c>
      <c r="BG134" s="138">
        <f t="shared" si="5"/>
        <v>0</v>
      </c>
      <c r="BH134" s="138">
        <f t="shared" si="6"/>
        <v>0</v>
      </c>
      <c r="BI134" s="138">
        <f t="shared" si="7"/>
        <v>0</v>
      </c>
      <c r="BJ134" s="13" t="s">
        <v>76</v>
      </c>
      <c r="BK134" s="138">
        <f t="shared" si="8"/>
        <v>0</v>
      </c>
      <c r="BL134" s="13" t="s">
        <v>82</v>
      </c>
      <c r="BM134" s="137" t="s">
        <v>157</v>
      </c>
    </row>
    <row r="135" spans="2:65" s="1" customFormat="1" ht="24.2" customHeight="1">
      <c r="B135" s="125"/>
      <c r="C135" s="126" t="s">
        <v>146</v>
      </c>
      <c r="D135" s="126" t="s">
        <v>112</v>
      </c>
      <c r="E135" s="127" t="s">
        <v>158</v>
      </c>
      <c r="F135" s="128" t="s">
        <v>159</v>
      </c>
      <c r="G135" s="129" t="s">
        <v>149</v>
      </c>
      <c r="H135" s="130">
        <v>306.23700000000002</v>
      </c>
      <c r="I135" s="131"/>
      <c r="J135" s="131"/>
      <c r="K135" s="132"/>
      <c r="L135" s="25"/>
      <c r="M135" s="145" t="s">
        <v>1</v>
      </c>
      <c r="N135" s="146" t="s">
        <v>33</v>
      </c>
      <c r="O135" s="147">
        <v>0</v>
      </c>
      <c r="P135" s="147">
        <f t="shared" si="0"/>
        <v>0</v>
      </c>
      <c r="Q135" s="147">
        <v>0</v>
      </c>
      <c r="R135" s="147">
        <f t="shared" si="1"/>
        <v>0</v>
      </c>
      <c r="S135" s="147">
        <v>0</v>
      </c>
      <c r="T135" s="148">
        <f t="shared" si="2"/>
        <v>0</v>
      </c>
      <c r="AR135" s="137" t="s">
        <v>82</v>
      </c>
      <c r="AT135" s="137" t="s">
        <v>112</v>
      </c>
      <c r="AU135" s="137" t="s">
        <v>76</v>
      </c>
      <c r="AY135" s="13" t="s">
        <v>111</v>
      </c>
      <c r="BE135" s="138">
        <f t="shared" si="3"/>
        <v>0</v>
      </c>
      <c r="BF135" s="138">
        <f t="shared" si="4"/>
        <v>0</v>
      </c>
      <c r="BG135" s="138">
        <f t="shared" si="5"/>
        <v>0</v>
      </c>
      <c r="BH135" s="138">
        <f t="shared" si="6"/>
        <v>0</v>
      </c>
      <c r="BI135" s="138">
        <f t="shared" si="7"/>
        <v>0</v>
      </c>
      <c r="BJ135" s="13" t="s">
        <v>76</v>
      </c>
      <c r="BK135" s="138">
        <f t="shared" si="8"/>
        <v>0</v>
      </c>
      <c r="BL135" s="13" t="s">
        <v>82</v>
      </c>
      <c r="BM135" s="137" t="s">
        <v>160</v>
      </c>
    </row>
    <row r="136" spans="2:65" s="1" customFormat="1" ht="16.5" customHeight="1">
      <c r="B136" s="125"/>
      <c r="C136" s="126" t="s">
        <v>161</v>
      </c>
      <c r="D136" s="126" t="s">
        <v>112</v>
      </c>
      <c r="E136" s="127" t="s">
        <v>162</v>
      </c>
      <c r="F136" s="128" t="s">
        <v>163</v>
      </c>
      <c r="G136" s="129" t="s">
        <v>149</v>
      </c>
      <c r="H136" s="130">
        <v>306.23700000000002</v>
      </c>
      <c r="I136" s="131"/>
      <c r="J136" s="131"/>
      <c r="K136" s="132"/>
      <c r="L136" s="25"/>
      <c r="M136" s="145" t="s">
        <v>1</v>
      </c>
      <c r="N136" s="146" t="s">
        <v>33</v>
      </c>
      <c r="O136" s="147">
        <v>0</v>
      </c>
      <c r="P136" s="147">
        <f t="shared" si="0"/>
        <v>0</v>
      </c>
      <c r="Q136" s="147">
        <v>0</v>
      </c>
      <c r="R136" s="147">
        <f t="shared" si="1"/>
        <v>0</v>
      </c>
      <c r="S136" s="147">
        <v>0</v>
      </c>
      <c r="T136" s="148">
        <f t="shared" si="2"/>
        <v>0</v>
      </c>
      <c r="AR136" s="137" t="s">
        <v>82</v>
      </c>
      <c r="AT136" s="137" t="s">
        <v>112</v>
      </c>
      <c r="AU136" s="137" t="s">
        <v>76</v>
      </c>
      <c r="AY136" s="13" t="s">
        <v>111</v>
      </c>
      <c r="BE136" s="138">
        <f t="shared" si="3"/>
        <v>0</v>
      </c>
      <c r="BF136" s="138">
        <f t="shared" si="4"/>
        <v>0</v>
      </c>
      <c r="BG136" s="138">
        <f t="shared" si="5"/>
        <v>0</v>
      </c>
      <c r="BH136" s="138">
        <f t="shared" si="6"/>
        <v>0</v>
      </c>
      <c r="BI136" s="138">
        <f t="shared" si="7"/>
        <v>0</v>
      </c>
      <c r="BJ136" s="13" t="s">
        <v>76</v>
      </c>
      <c r="BK136" s="138">
        <f t="shared" si="8"/>
        <v>0</v>
      </c>
      <c r="BL136" s="13" t="s">
        <v>82</v>
      </c>
      <c r="BM136" s="137" t="s">
        <v>164</v>
      </c>
    </row>
    <row r="137" spans="2:65" s="1" customFormat="1" ht="16.5" customHeight="1">
      <c r="B137" s="125"/>
      <c r="C137" s="126" t="s">
        <v>150</v>
      </c>
      <c r="D137" s="126" t="s">
        <v>112</v>
      </c>
      <c r="E137" s="127" t="s">
        <v>165</v>
      </c>
      <c r="F137" s="128" t="s">
        <v>166</v>
      </c>
      <c r="G137" s="129" t="s">
        <v>149</v>
      </c>
      <c r="H137" s="130">
        <v>306.23700000000002</v>
      </c>
      <c r="I137" s="131"/>
      <c r="J137" s="131"/>
      <c r="K137" s="132"/>
      <c r="L137" s="25"/>
      <c r="M137" s="145" t="s">
        <v>1</v>
      </c>
      <c r="N137" s="146" t="s">
        <v>33</v>
      </c>
      <c r="O137" s="147">
        <v>0</v>
      </c>
      <c r="P137" s="147">
        <f t="shared" si="0"/>
        <v>0</v>
      </c>
      <c r="Q137" s="147">
        <v>0</v>
      </c>
      <c r="R137" s="147">
        <f t="shared" si="1"/>
        <v>0</v>
      </c>
      <c r="S137" s="147">
        <v>0</v>
      </c>
      <c r="T137" s="148">
        <f t="shared" si="2"/>
        <v>0</v>
      </c>
      <c r="AR137" s="137" t="s">
        <v>82</v>
      </c>
      <c r="AT137" s="137" t="s">
        <v>112</v>
      </c>
      <c r="AU137" s="137" t="s">
        <v>76</v>
      </c>
      <c r="AY137" s="13" t="s">
        <v>111</v>
      </c>
      <c r="BE137" s="138">
        <f t="shared" si="3"/>
        <v>0</v>
      </c>
      <c r="BF137" s="138">
        <f t="shared" si="4"/>
        <v>0</v>
      </c>
      <c r="BG137" s="138">
        <f t="shared" si="5"/>
        <v>0</v>
      </c>
      <c r="BH137" s="138">
        <f t="shared" si="6"/>
        <v>0</v>
      </c>
      <c r="BI137" s="138">
        <f t="shared" si="7"/>
        <v>0</v>
      </c>
      <c r="BJ137" s="13" t="s">
        <v>76</v>
      </c>
      <c r="BK137" s="138">
        <f t="shared" si="8"/>
        <v>0</v>
      </c>
      <c r="BL137" s="13" t="s">
        <v>82</v>
      </c>
      <c r="BM137" s="137" t="s">
        <v>7</v>
      </c>
    </row>
    <row r="138" spans="2:65" s="1" customFormat="1" ht="16.5" customHeight="1">
      <c r="B138" s="125"/>
      <c r="C138" s="126" t="s">
        <v>167</v>
      </c>
      <c r="D138" s="126" t="s">
        <v>112</v>
      </c>
      <c r="E138" s="127" t="s">
        <v>168</v>
      </c>
      <c r="F138" s="128" t="s">
        <v>169</v>
      </c>
      <c r="G138" s="129" t="s">
        <v>149</v>
      </c>
      <c r="H138" s="130">
        <v>306.23700000000002</v>
      </c>
      <c r="I138" s="131"/>
      <c r="J138" s="131"/>
      <c r="K138" s="132"/>
      <c r="L138" s="25"/>
      <c r="M138" s="145" t="s">
        <v>1</v>
      </c>
      <c r="N138" s="146" t="s">
        <v>33</v>
      </c>
      <c r="O138" s="147">
        <v>0</v>
      </c>
      <c r="P138" s="147">
        <f t="shared" si="0"/>
        <v>0</v>
      </c>
      <c r="Q138" s="147">
        <v>0</v>
      </c>
      <c r="R138" s="147">
        <f t="shared" si="1"/>
        <v>0</v>
      </c>
      <c r="S138" s="147">
        <v>0</v>
      </c>
      <c r="T138" s="148">
        <f t="shared" si="2"/>
        <v>0</v>
      </c>
      <c r="AR138" s="137" t="s">
        <v>82</v>
      </c>
      <c r="AT138" s="137" t="s">
        <v>112</v>
      </c>
      <c r="AU138" s="137" t="s">
        <v>76</v>
      </c>
      <c r="AY138" s="13" t="s">
        <v>111</v>
      </c>
      <c r="BE138" s="138">
        <f t="shared" si="3"/>
        <v>0</v>
      </c>
      <c r="BF138" s="138">
        <f t="shared" si="4"/>
        <v>0</v>
      </c>
      <c r="BG138" s="138">
        <f t="shared" si="5"/>
        <v>0</v>
      </c>
      <c r="BH138" s="138">
        <f t="shared" si="6"/>
        <v>0</v>
      </c>
      <c r="BI138" s="138">
        <f t="shared" si="7"/>
        <v>0</v>
      </c>
      <c r="BJ138" s="13" t="s">
        <v>76</v>
      </c>
      <c r="BK138" s="138">
        <f t="shared" si="8"/>
        <v>0</v>
      </c>
      <c r="BL138" s="13" t="s">
        <v>82</v>
      </c>
      <c r="BM138" s="137" t="s">
        <v>170</v>
      </c>
    </row>
    <row r="139" spans="2:65" s="1" customFormat="1" ht="24.2" customHeight="1">
      <c r="B139" s="125"/>
      <c r="C139" s="126" t="s">
        <v>153</v>
      </c>
      <c r="D139" s="126" t="s">
        <v>112</v>
      </c>
      <c r="E139" s="127" t="s">
        <v>171</v>
      </c>
      <c r="F139" s="128" t="s">
        <v>172</v>
      </c>
      <c r="G139" s="129" t="s">
        <v>149</v>
      </c>
      <c r="H139" s="130">
        <v>333.245</v>
      </c>
      <c r="I139" s="131"/>
      <c r="J139" s="131"/>
      <c r="K139" s="132"/>
      <c r="L139" s="25"/>
      <c r="M139" s="145" t="s">
        <v>1</v>
      </c>
      <c r="N139" s="146" t="s">
        <v>33</v>
      </c>
      <c r="O139" s="147">
        <v>0</v>
      </c>
      <c r="P139" s="147">
        <f t="shared" si="0"/>
        <v>0</v>
      </c>
      <c r="Q139" s="147">
        <v>0</v>
      </c>
      <c r="R139" s="147">
        <f t="shared" si="1"/>
        <v>0</v>
      </c>
      <c r="S139" s="147">
        <v>0</v>
      </c>
      <c r="T139" s="148">
        <f t="shared" si="2"/>
        <v>0</v>
      </c>
      <c r="AR139" s="137" t="s">
        <v>82</v>
      </c>
      <c r="AT139" s="137" t="s">
        <v>112</v>
      </c>
      <c r="AU139" s="137" t="s">
        <v>76</v>
      </c>
      <c r="AY139" s="13" t="s">
        <v>111</v>
      </c>
      <c r="BE139" s="138">
        <f t="shared" si="3"/>
        <v>0</v>
      </c>
      <c r="BF139" s="138">
        <f t="shared" si="4"/>
        <v>0</v>
      </c>
      <c r="BG139" s="138">
        <f t="shared" si="5"/>
        <v>0</v>
      </c>
      <c r="BH139" s="138">
        <f t="shared" si="6"/>
        <v>0</v>
      </c>
      <c r="BI139" s="138">
        <f t="shared" si="7"/>
        <v>0</v>
      </c>
      <c r="BJ139" s="13" t="s">
        <v>76</v>
      </c>
      <c r="BK139" s="138">
        <f t="shared" si="8"/>
        <v>0</v>
      </c>
      <c r="BL139" s="13" t="s">
        <v>82</v>
      </c>
      <c r="BM139" s="137" t="s">
        <v>173</v>
      </c>
    </row>
    <row r="140" spans="2:65" s="10" customFormat="1" ht="22.9" customHeight="1">
      <c r="B140" s="116"/>
      <c r="D140" s="117" t="s">
        <v>66</v>
      </c>
      <c r="E140" s="143" t="s">
        <v>79</v>
      </c>
      <c r="F140" s="143" t="s">
        <v>174</v>
      </c>
      <c r="J140" s="144"/>
      <c r="L140" s="116"/>
      <c r="M140" s="120"/>
      <c r="P140" s="121">
        <f>SUM(P141:P147)</f>
        <v>0</v>
      </c>
      <c r="R140" s="121">
        <f>SUM(R141:R147)</f>
        <v>233.96205660999999</v>
      </c>
      <c r="T140" s="122">
        <f>SUM(T141:T147)</f>
        <v>0</v>
      </c>
      <c r="AR140" s="117" t="s">
        <v>72</v>
      </c>
      <c r="AT140" s="123" t="s">
        <v>66</v>
      </c>
      <c r="AU140" s="123" t="s">
        <v>72</v>
      </c>
      <c r="AY140" s="117" t="s">
        <v>111</v>
      </c>
      <c r="BK140" s="124">
        <f>SUM(BK141:BK147)</f>
        <v>0</v>
      </c>
    </row>
    <row r="141" spans="2:65" s="1" customFormat="1" ht="33" customHeight="1">
      <c r="B141" s="125"/>
      <c r="C141" s="126" t="s">
        <v>175</v>
      </c>
      <c r="D141" s="126" t="s">
        <v>112</v>
      </c>
      <c r="E141" s="127" t="s">
        <v>176</v>
      </c>
      <c r="F141" s="128" t="s">
        <v>177</v>
      </c>
      <c r="G141" s="129" t="s">
        <v>149</v>
      </c>
      <c r="H141" s="130">
        <v>85.45</v>
      </c>
      <c r="I141" s="131"/>
      <c r="J141" s="131"/>
      <c r="K141" s="132"/>
      <c r="L141" s="25"/>
      <c r="M141" s="145" t="s">
        <v>1</v>
      </c>
      <c r="N141" s="146" t="s">
        <v>33</v>
      </c>
      <c r="O141" s="147">
        <v>0</v>
      </c>
      <c r="P141" s="147">
        <f t="shared" ref="P141:P147" si="9">O141*H141</f>
        <v>0</v>
      </c>
      <c r="Q141" s="147">
        <v>2.6133299999999999</v>
      </c>
      <c r="R141" s="147">
        <f t="shared" ref="R141:R147" si="10">Q141*H141</f>
        <v>223.30904849999999</v>
      </c>
      <c r="S141" s="147">
        <v>0</v>
      </c>
      <c r="T141" s="148">
        <f t="shared" ref="T141:T147" si="11">S141*H141</f>
        <v>0</v>
      </c>
      <c r="AR141" s="137" t="s">
        <v>82</v>
      </c>
      <c r="AT141" s="137" t="s">
        <v>112</v>
      </c>
      <c r="AU141" s="137" t="s">
        <v>76</v>
      </c>
      <c r="AY141" s="13" t="s">
        <v>111</v>
      </c>
      <c r="BE141" s="138">
        <f t="shared" ref="BE141:BE147" si="12">IF(N141="základná",J141,0)</f>
        <v>0</v>
      </c>
      <c r="BF141" s="138">
        <f t="shared" ref="BF141:BF147" si="13">IF(N141="znížená",J141,0)</f>
        <v>0</v>
      </c>
      <c r="BG141" s="138">
        <f t="shared" ref="BG141:BG147" si="14">IF(N141="zákl. prenesená",J141,0)</f>
        <v>0</v>
      </c>
      <c r="BH141" s="138">
        <f t="shared" ref="BH141:BH147" si="15">IF(N141="zníž. prenesená",J141,0)</f>
        <v>0</v>
      </c>
      <c r="BI141" s="138">
        <f t="shared" ref="BI141:BI147" si="16">IF(N141="nulová",J141,0)</f>
        <v>0</v>
      </c>
      <c r="BJ141" s="13" t="s">
        <v>76</v>
      </c>
      <c r="BK141" s="138">
        <f t="shared" ref="BK141:BK147" si="17">ROUND(I141*H141,2)</f>
        <v>0</v>
      </c>
      <c r="BL141" s="13" t="s">
        <v>82</v>
      </c>
      <c r="BM141" s="137" t="s">
        <v>178</v>
      </c>
    </row>
    <row r="142" spans="2:65" s="1" customFormat="1" ht="16.5" customHeight="1">
      <c r="B142" s="125"/>
      <c r="C142" s="126" t="s">
        <v>157</v>
      </c>
      <c r="D142" s="126" t="s">
        <v>112</v>
      </c>
      <c r="E142" s="127" t="s">
        <v>179</v>
      </c>
      <c r="F142" s="128" t="s">
        <v>180</v>
      </c>
      <c r="G142" s="129" t="s">
        <v>149</v>
      </c>
      <c r="H142" s="130">
        <v>0.66600000000000004</v>
      </c>
      <c r="I142" s="131"/>
      <c r="J142" s="131"/>
      <c r="K142" s="132"/>
      <c r="L142" s="25"/>
      <c r="M142" s="145" t="s">
        <v>1</v>
      </c>
      <c r="N142" s="146" t="s">
        <v>33</v>
      </c>
      <c r="O142" s="147">
        <v>0</v>
      </c>
      <c r="P142" s="147">
        <f t="shared" si="9"/>
        <v>0</v>
      </c>
      <c r="Q142" s="147">
        <v>2.3773599999999999</v>
      </c>
      <c r="R142" s="147">
        <f t="shared" si="10"/>
        <v>1.58332176</v>
      </c>
      <c r="S142" s="147">
        <v>0</v>
      </c>
      <c r="T142" s="148">
        <f t="shared" si="11"/>
        <v>0</v>
      </c>
      <c r="AR142" s="137" t="s">
        <v>82</v>
      </c>
      <c r="AT142" s="137" t="s">
        <v>112</v>
      </c>
      <c r="AU142" s="137" t="s">
        <v>76</v>
      </c>
      <c r="AY142" s="13" t="s">
        <v>111</v>
      </c>
      <c r="BE142" s="138">
        <f t="shared" si="12"/>
        <v>0</v>
      </c>
      <c r="BF142" s="138">
        <f t="shared" si="13"/>
        <v>0</v>
      </c>
      <c r="BG142" s="138">
        <f t="shared" si="14"/>
        <v>0</v>
      </c>
      <c r="BH142" s="138">
        <f t="shared" si="15"/>
        <v>0</v>
      </c>
      <c r="BI142" s="138">
        <f t="shared" si="16"/>
        <v>0</v>
      </c>
      <c r="BJ142" s="13" t="s">
        <v>76</v>
      </c>
      <c r="BK142" s="138">
        <f t="shared" si="17"/>
        <v>0</v>
      </c>
      <c r="BL142" s="13" t="s">
        <v>82</v>
      </c>
      <c r="BM142" s="137" t="s">
        <v>181</v>
      </c>
    </row>
    <row r="143" spans="2:65" s="1" customFormat="1" ht="24.2" customHeight="1">
      <c r="B143" s="125"/>
      <c r="C143" s="126" t="s">
        <v>182</v>
      </c>
      <c r="D143" s="126" t="s">
        <v>112</v>
      </c>
      <c r="E143" s="127" t="s">
        <v>183</v>
      </c>
      <c r="F143" s="128" t="s">
        <v>184</v>
      </c>
      <c r="G143" s="129" t="s">
        <v>185</v>
      </c>
      <c r="H143" s="130">
        <v>320.27999999999997</v>
      </c>
      <c r="I143" s="131"/>
      <c r="J143" s="131"/>
      <c r="K143" s="132"/>
      <c r="L143" s="25"/>
      <c r="M143" s="145" t="s">
        <v>1</v>
      </c>
      <c r="N143" s="146" t="s">
        <v>33</v>
      </c>
      <c r="O143" s="147">
        <v>0</v>
      </c>
      <c r="P143" s="147">
        <f t="shared" si="9"/>
        <v>0</v>
      </c>
      <c r="Q143" s="147">
        <v>1.076E-2</v>
      </c>
      <c r="R143" s="147">
        <f t="shared" si="10"/>
        <v>3.4462128000000001</v>
      </c>
      <c r="S143" s="147">
        <v>0</v>
      </c>
      <c r="T143" s="148">
        <f t="shared" si="11"/>
        <v>0</v>
      </c>
      <c r="AR143" s="137" t="s">
        <v>82</v>
      </c>
      <c r="AT143" s="137" t="s">
        <v>112</v>
      </c>
      <c r="AU143" s="137" t="s">
        <v>76</v>
      </c>
      <c r="AY143" s="13" t="s">
        <v>111</v>
      </c>
      <c r="BE143" s="138">
        <f t="shared" si="12"/>
        <v>0</v>
      </c>
      <c r="BF143" s="138">
        <f t="shared" si="13"/>
        <v>0</v>
      </c>
      <c r="BG143" s="138">
        <f t="shared" si="14"/>
        <v>0</v>
      </c>
      <c r="BH143" s="138">
        <f t="shared" si="15"/>
        <v>0</v>
      </c>
      <c r="BI143" s="138">
        <f t="shared" si="16"/>
        <v>0</v>
      </c>
      <c r="BJ143" s="13" t="s">
        <v>76</v>
      </c>
      <c r="BK143" s="138">
        <f t="shared" si="17"/>
        <v>0</v>
      </c>
      <c r="BL143" s="13" t="s">
        <v>82</v>
      </c>
      <c r="BM143" s="137" t="s">
        <v>186</v>
      </c>
    </row>
    <row r="144" spans="2:65" s="1" customFormat="1" ht="24.2" customHeight="1">
      <c r="B144" s="125"/>
      <c r="C144" s="126" t="s">
        <v>160</v>
      </c>
      <c r="D144" s="126" t="s">
        <v>112</v>
      </c>
      <c r="E144" s="127" t="s">
        <v>187</v>
      </c>
      <c r="F144" s="128" t="s">
        <v>188</v>
      </c>
      <c r="G144" s="129" t="s">
        <v>185</v>
      </c>
      <c r="H144" s="130">
        <v>320.27999999999997</v>
      </c>
      <c r="I144" s="131"/>
      <c r="J144" s="131"/>
      <c r="K144" s="132"/>
      <c r="L144" s="25"/>
      <c r="M144" s="145" t="s">
        <v>1</v>
      </c>
      <c r="N144" s="146" t="s">
        <v>33</v>
      </c>
      <c r="O144" s="147">
        <v>0</v>
      </c>
      <c r="P144" s="147">
        <f t="shared" si="9"/>
        <v>0</v>
      </c>
      <c r="Q144" s="147">
        <v>0</v>
      </c>
      <c r="R144" s="147">
        <f t="shared" si="10"/>
        <v>0</v>
      </c>
      <c r="S144" s="147">
        <v>0</v>
      </c>
      <c r="T144" s="148">
        <f t="shared" si="11"/>
        <v>0</v>
      </c>
      <c r="AR144" s="137" t="s">
        <v>82</v>
      </c>
      <c r="AT144" s="137" t="s">
        <v>112</v>
      </c>
      <c r="AU144" s="137" t="s">
        <v>76</v>
      </c>
      <c r="AY144" s="13" t="s">
        <v>111</v>
      </c>
      <c r="BE144" s="138">
        <f t="shared" si="12"/>
        <v>0</v>
      </c>
      <c r="BF144" s="138">
        <f t="shared" si="13"/>
        <v>0</v>
      </c>
      <c r="BG144" s="138">
        <f t="shared" si="14"/>
        <v>0</v>
      </c>
      <c r="BH144" s="138">
        <f t="shared" si="15"/>
        <v>0</v>
      </c>
      <c r="BI144" s="138">
        <f t="shared" si="16"/>
        <v>0</v>
      </c>
      <c r="BJ144" s="13" t="s">
        <v>76</v>
      </c>
      <c r="BK144" s="138">
        <f t="shared" si="17"/>
        <v>0</v>
      </c>
      <c r="BL144" s="13" t="s">
        <v>82</v>
      </c>
      <c r="BM144" s="137" t="s">
        <v>189</v>
      </c>
    </row>
    <row r="145" spans="2:65" s="1" customFormat="1" ht="16.5" customHeight="1">
      <c r="B145" s="125"/>
      <c r="C145" s="126" t="s">
        <v>190</v>
      </c>
      <c r="D145" s="126" t="s">
        <v>112</v>
      </c>
      <c r="E145" s="127" t="s">
        <v>191</v>
      </c>
      <c r="F145" s="128" t="s">
        <v>192</v>
      </c>
      <c r="G145" s="129" t="s">
        <v>185</v>
      </c>
      <c r="H145" s="130">
        <v>0.91500000000000004</v>
      </c>
      <c r="I145" s="131"/>
      <c r="J145" s="131"/>
      <c r="K145" s="132"/>
      <c r="L145" s="25"/>
      <c r="M145" s="145" t="s">
        <v>1</v>
      </c>
      <c r="N145" s="146" t="s">
        <v>33</v>
      </c>
      <c r="O145" s="147">
        <v>0</v>
      </c>
      <c r="P145" s="147">
        <f t="shared" si="9"/>
        <v>0</v>
      </c>
      <c r="Q145" s="147">
        <v>2.2300000000000002E-3</v>
      </c>
      <c r="R145" s="147">
        <f t="shared" si="10"/>
        <v>2.0404500000000001E-3</v>
      </c>
      <c r="S145" s="147">
        <v>0</v>
      </c>
      <c r="T145" s="148">
        <f t="shared" si="11"/>
        <v>0</v>
      </c>
      <c r="AR145" s="137" t="s">
        <v>82</v>
      </c>
      <c r="AT145" s="137" t="s">
        <v>112</v>
      </c>
      <c r="AU145" s="137" t="s">
        <v>76</v>
      </c>
      <c r="AY145" s="13" t="s">
        <v>111</v>
      </c>
      <c r="BE145" s="138">
        <f t="shared" si="12"/>
        <v>0</v>
      </c>
      <c r="BF145" s="138">
        <f t="shared" si="13"/>
        <v>0</v>
      </c>
      <c r="BG145" s="138">
        <f t="shared" si="14"/>
        <v>0</v>
      </c>
      <c r="BH145" s="138">
        <f t="shared" si="15"/>
        <v>0</v>
      </c>
      <c r="BI145" s="138">
        <f t="shared" si="16"/>
        <v>0</v>
      </c>
      <c r="BJ145" s="13" t="s">
        <v>76</v>
      </c>
      <c r="BK145" s="138">
        <f t="shared" si="17"/>
        <v>0</v>
      </c>
      <c r="BL145" s="13" t="s">
        <v>82</v>
      </c>
      <c r="BM145" s="137" t="s">
        <v>193</v>
      </c>
    </row>
    <row r="146" spans="2:65" s="1" customFormat="1" ht="16.5" customHeight="1">
      <c r="B146" s="125"/>
      <c r="C146" s="126" t="s">
        <v>164</v>
      </c>
      <c r="D146" s="126" t="s">
        <v>112</v>
      </c>
      <c r="E146" s="127" t="s">
        <v>194</v>
      </c>
      <c r="F146" s="128" t="s">
        <v>195</v>
      </c>
      <c r="G146" s="129" t="s">
        <v>185</v>
      </c>
      <c r="H146" s="130">
        <v>0.91500000000000004</v>
      </c>
      <c r="I146" s="131"/>
      <c r="J146" s="131"/>
      <c r="K146" s="132"/>
      <c r="L146" s="25"/>
      <c r="M146" s="145" t="s">
        <v>1</v>
      </c>
      <c r="N146" s="146" t="s">
        <v>33</v>
      </c>
      <c r="O146" s="147">
        <v>0</v>
      </c>
      <c r="P146" s="147">
        <f t="shared" si="9"/>
        <v>0</v>
      </c>
      <c r="Q146" s="147">
        <v>0</v>
      </c>
      <c r="R146" s="147">
        <f t="shared" si="10"/>
        <v>0</v>
      </c>
      <c r="S146" s="147">
        <v>0</v>
      </c>
      <c r="T146" s="148">
        <f t="shared" si="11"/>
        <v>0</v>
      </c>
      <c r="AR146" s="137" t="s">
        <v>82</v>
      </c>
      <c r="AT146" s="137" t="s">
        <v>112</v>
      </c>
      <c r="AU146" s="137" t="s">
        <v>76</v>
      </c>
      <c r="AY146" s="13" t="s">
        <v>111</v>
      </c>
      <c r="BE146" s="138">
        <f t="shared" si="12"/>
        <v>0</v>
      </c>
      <c r="BF146" s="138">
        <f t="shared" si="13"/>
        <v>0</v>
      </c>
      <c r="BG146" s="138">
        <f t="shared" si="14"/>
        <v>0</v>
      </c>
      <c r="BH146" s="138">
        <f t="shared" si="15"/>
        <v>0</v>
      </c>
      <c r="BI146" s="138">
        <f t="shared" si="16"/>
        <v>0</v>
      </c>
      <c r="BJ146" s="13" t="s">
        <v>76</v>
      </c>
      <c r="BK146" s="138">
        <f t="shared" si="17"/>
        <v>0</v>
      </c>
      <c r="BL146" s="13" t="s">
        <v>82</v>
      </c>
      <c r="BM146" s="137" t="s">
        <v>196</v>
      </c>
    </row>
    <row r="147" spans="2:65" s="1" customFormat="1" ht="16.5" customHeight="1">
      <c r="B147" s="125"/>
      <c r="C147" s="126" t="s">
        <v>197</v>
      </c>
      <c r="D147" s="126" t="s">
        <v>112</v>
      </c>
      <c r="E147" s="127" t="s">
        <v>198</v>
      </c>
      <c r="F147" s="128" t="s">
        <v>199</v>
      </c>
      <c r="G147" s="129" t="s">
        <v>200</v>
      </c>
      <c r="H147" s="130">
        <v>5.3390000000000004</v>
      </c>
      <c r="I147" s="131"/>
      <c r="J147" s="131"/>
      <c r="K147" s="132"/>
      <c r="L147" s="25"/>
      <c r="M147" s="145" t="s">
        <v>1</v>
      </c>
      <c r="N147" s="146" t="s">
        <v>33</v>
      </c>
      <c r="O147" s="147">
        <v>0</v>
      </c>
      <c r="P147" s="147">
        <f t="shared" si="9"/>
        <v>0</v>
      </c>
      <c r="Q147" s="147">
        <v>1.0528999999999999</v>
      </c>
      <c r="R147" s="147">
        <f t="shared" si="10"/>
        <v>5.6214331</v>
      </c>
      <c r="S147" s="147">
        <v>0</v>
      </c>
      <c r="T147" s="148">
        <f t="shared" si="11"/>
        <v>0</v>
      </c>
      <c r="AR147" s="137" t="s">
        <v>82</v>
      </c>
      <c r="AT147" s="137" t="s">
        <v>112</v>
      </c>
      <c r="AU147" s="137" t="s">
        <v>76</v>
      </c>
      <c r="AY147" s="13" t="s">
        <v>111</v>
      </c>
      <c r="BE147" s="138">
        <f t="shared" si="12"/>
        <v>0</v>
      </c>
      <c r="BF147" s="138">
        <f t="shared" si="13"/>
        <v>0</v>
      </c>
      <c r="BG147" s="138">
        <f t="shared" si="14"/>
        <v>0</v>
      </c>
      <c r="BH147" s="138">
        <f t="shared" si="15"/>
        <v>0</v>
      </c>
      <c r="BI147" s="138">
        <f t="shared" si="16"/>
        <v>0</v>
      </c>
      <c r="BJ147" s="13" t="s">
        <v>76</v>
      </c>
      <c r="BK147" s="138">
        <f t="shared" si="17"/>
        <v>0</v>
      </c>
      <c r="BL147" s="13" t="s">
        <v>82</v>
      </c>
      <c r="BM147" s="137" t="s">
        <v>201</v>
      </c>
    </row>
    <row r="148" spans="2:65" s="10" customFormat="1" ht="22.9" customHeight="1">
      <c r="B148" s="116"/>
      <c r="D148" s="117" t="s">
        <v>66</v>
      </c>
      <c r="E148" s="143" t="s">
        <v>142</v>
      </c>
      <c r="F148" s="143" t="s">
        <v>202</v>
      </c>
      <c r="J148" s="144"/>
      <c r="L148" s="116"/>
      <c r="M148" s="120"/>
      <c r="P148" s="121">
        <f>SUM(P149:P154)</f>
        <v>0</v>
      </c>
      <c r="R148" s="121">
        <f>SUM(R149:R154)</f>
        <v>88.410217780000011</v>
      </c>
      <c r="T148" s="122">
        <f>SUM(T149:T154)</f>
        <v>0</v>
      </c>
      <c r="AR148" s="117" t="s">
        <v>72</v>
      </c>
      <c r="AT148" s="123" t="s">
        <v>66</v>
      </c>
      <c r="AU148" s="123" t="s">
        <v>72</v>
      </c>
      <c r="AY148" s="117" t="s">
        <v>111</v>
      </c>
      <c r="BK148" s="124">
        <f>SUM(BK149:BK154)</f>
        <v>0</v>
      </c>
    </row>
    <row r="149" spans="2:65" s="1" customFormat="1" ht="16.5" customHeight="1">
      <c r="B149" s="125"/>
      <c r="C149" s="126" t="s">
        <v>7</v>
      </c>
      <c r="D149" s="126" t="s">
        <v>112</v>
      </c>
      <c r="E149" s="127" t="s">
        <v>203</v>
      </c>
      <c r="F149" s="128" t="s">
        <v>204</v>
      </c>
      <c r="G149" s="129" t="s">
        <v>185</v>
      </c>
      <c r="H149" s="130">
        <v>34.82</v>
      </c>
      <c r="I149" s="131"/>
      <c r="J149" s="131"/>
      <c r="K149" s="132"/>
      <c r="L149" s="25"/>
      <c r="M149" s="145" t="s">
        <v>1</v>
      </c>
      <c r="N149" s="146" t="s">
        <v>33</v>
      </c>
      <c r="O149" s="147">
        <v>0</v>
      </c>
      <c r="P149" s="147">
        <f t="shared" ref="P149:P154" si="18">O149*H149</f>
        <v>0</v>
      </c>
      <c r="Q149" s="147">
        <v>1.2500000000000001E-2</v>
      </c>
      <c r="R149" s="147">
        <f t="shared" ref="R149:R154" si="19">Q149*H149</f>
        <v>0.43525000000000003</v>
      </c>
      <c r="S149" s="147">
        <v>0</v>
      </c>
      <c r="T149" s="148">
        <f t="shared" ref="T149:T154" si="20">S149*H149</f>
        <v>0</v>
      </c>
      <c r="AR149" s="137" t="s">
        <v>82</v>
      </c>
      <c r="AT149" s="137" t="s">
        <v>112</v>
      </c>
      <c r="AU149" s="137" t="s">
        <v>76</v>
      </c>
      <c r="AY149" s="13" t="s">
        <v>111</v>
      </c>
      <c r="BE149" s="138">
        <f t="shared" ref="BE149:BE154" si="21">IF(N149="základná",J149,0)</f>
        <v>0</v>
      </c>
      <c r="BF149" s="138">
        <f t="shared" ref="BF149:BF154" si="22">IF(N149="znížená",J149,0)</f>
        <v>0</v>
      </c>
      <c r="BG149" s="138">
        <f t="shared" ref="BG149:BG154" si="23">IF(N149="zákl. prenesená",J149,0)</f>
        <v>0</v>
      </c>
      <c r="BH149" s="138">
        <f t="shared" ref="BH149:BH154" si="24">IF(N149="zníž. prenesená",J149,0)</f>
        <v>0</v>
      </c>
      <c r="BI149" s="138">
        <f t="shared" ref="BI149:BI154" si="25">IF(N149="nulová",J149,0)</f>
        <v>0</v>
      </c>
      <c r="BJ149" s="13" t="s">
        <v>76</v>
      </c>
      <c r="BK149" s="138">
        <f t="shared" ref="BK149:BK154" si="26">ROUND(I149*H149,2)</f>
        <v>0</v>
      </c>
      <c r="BL149" s="13" t="s">
        <v>82</v>
      </c>
      <c r="BM149" s="137" t="s">
        <v>205</v>
      </c>
    </row>
    <row r="150" spans="2:65" s="1" customFormat="1" ht="21.75" customHeight="1">
      <c r="B150" s="125"/>
      <c r="C150" s="126" t="s">
        <v>206</v>
      </c>
      <c r="D150" s="126" t="s">
        <v>112</v>
      </c>
      <c r="E150" s="127" t="s">
        <v>207</v>
      </c>
      <c r="F150" s="128" t="s">
        <v>208</v>
      </c>
      <c r="G150" s="129" t="s">
        <v>149</v>
      </c>
      <c r="H150" s="130">
        <v>14.364000000000001</v>
      </c>
      <c r="I150" s="131"/>
      <c r="J150" s="131"/>
      <c r="K150" s="132"/>
      <c r="L150" s="25"/>
      <c r="M150" s="145" t="s">
        <v>1</v>
      </c>
      <c r="N150" s="146" t="s">
        <v>33</v>
      </c>
      <c r="O150" s="147">
        <v>0</v>
      </c>
      <c r="P150" s="147">
        <f t="shared" si="18"/>
        <v>0</v>
      </c>
      <c r="Q150" s="147">
        <v>2.42103</v>
      </c>
      <c r="R150" s="147">
        <f t="shared" si="19"/>
        <v>34.77567492</v>
      </c>
      <c r="S150" s="147">
        <v>0</v>
      </c>
      <c r="T150" s="148">
        <f t="shared" si="20"/>
        <v>0</v>
      </c>
      <c r="AR150" s="137" t="s">
        <v>82</v>
      </c>
      <c r="AT150" s="137" t="s">
        <v>112</v>
      </c>
      <c r="AU150" s="137" t="s">
        <v>76</v>
      </c>
      <c r="AY150" s="13" t="s">
        <v>111</v>
      </c>
      <c r="BE150" s="138">
        <f t="shared" si="21"/>
        <v>0</v>
      </c>
      <c r="BF150" s="138">
        <f t="shared" si="22"/>
        <v>0</v>
      </c>
      <c r="BG150" s="138">
        <f t="shared" si="23"/>
        <v>0</v>
      </c>
      <c r="BH150" s="138">
        <f t="shared" si="24"/>
        <v>0</v>
      </c>
      <c r="BI150" s="138">
        <f t="shared" si="25"/>
        <v>0</v>
      </c>
      <c r="BJ150" s="13" t="s">
        <v>76</v>
      </c>
      <c r="BK150" s="138">
        <f t="shared" si="26"/>
        <v>0</v>
      </c>
      <c r="BL150" s="13" t="s">
        <v>82</v>
      </c>
      <c r="BM150" s="137" t="s">
        <v>209</v>
      </c>
    </row>
    <row r="151" spans="2:65" s="1" customFormat="1" ht="24.2" customHeight="1">
      <c r="B151" s="125"/>
      <c r="C151" s="126" t="s">
        <v>170</v>
      </c>
      <c r="D151" s="126" t="s">
        <v>112</v>
      </c>
      <c r="E151" s="127" t="s">
        <v>210</v>
      </c>
      <c r="F151" s="128" t="s">
        <v>211</v>
      </c>
      <c r="G151" s="129" t="s">
        <v>149</v>
      </c>
      <c r="H151" s="130">
        <v>14.364000000000001</v>
      </c>
      <c r="I151" s="131"/>
      <c r="J151" s="131"/>
      <c r="K151" s="132"/>
      <c r="L151" s="25"/>
      <c r="M151" s="145" t="s">
        <v>1</v>
      </c>
      <c r="N151" s="146" t="s">
        <v>33</v>
      </c>
      <c r="O151" s="147">
        <v>0</v>
      </c>
      <c r="P151" s="147">
        <f t="shared" si="18"/>
        <v>0</v>
      </c>
      <c r="Q151" s="147">
        <v>0</v>
      </c>
      <c r="R151" s="147">
        <f t="shared" si="19"/>
        <v>0</v>
      </c>
      <c r="S151" s="147">
        <v>0</v>
      </c>
      <c r="T151" s="148">
        <f t="shared" si="20"/>
        <v>0</v>
      </c>
      <c r="AR151" s="137" t="s">
        <v>82</v>
      </c>
      <c r="AT151" s="137" t="s">
        <v>112</v>
      </c>
      <c r="AU151" s="137" t="s">
        <v>76</v>
      </c>
      <c r="AY151" s="13" t="s">
        <v>111</v>
      </c>
      <c r="BE151" s="138">
        <f t="shared" si="21"/>
        <v>0</v>
      </c>
      <c r="BF151" s="138">
        <f t="shared" si="22"/>
        <v>0</v>
      </c>
      <c r="BG151" s="138">
        <f t="shared" si="23"/>
        <v>0</v>
      </c>
      <c r="BH151" s="138">
        <f t="shared" si="24"/>
        <v>0</v>
      </c>
      <c r="BI151" s="138">
        <f t="shared" si="25"/>
        <v>0</v>
      </c>
      <c r="BJ151" s="13" t="s">
        <v>76</v>
      </c>
      <c r="BK151" s="138">
        <f t="shared" si="26"/>
        <v>0</v>
      </c>
      <c r="BL151" s="13" t="s">
        <v>82</v>
      </c>
      <c r="BM151" s="137" t="s">
        <v>212</v>
      </c>
    </row>
    <row r="152" spans="2:65" s="1" customFormat="1" ht="21.75" customHeight="1">
      <c r="B152" s="125"/>
      <c r="C152" s="126" t="s">
        <v>213</v>
      </c>
      <c r="D152" s="126" t="s">
        <v>112</v>
      </c>
      <c r="E152" s="127" t="s">
        <v>214</v>
      </c>
      <c r="F152" s="128" t="s">
        <v>215</v>
      </c>
      <c r="G152" s="129" t="s">
        <v>200</v>
      </c>
      <c r="H152" s="130">
        <v>0.28399999999999997</v>
      </c>
      <c r="I152" s="131"/>
      <c r="J152" s="131"/>
      <c r="K152" s="132"/>
      <c r="L152" s="25"/>
      <c r="M152" s="145" t="s">
        <v>1</v>
      </c>
      <c r="N152" s="146" t="s">
        <v>33</v>
      </c>
      <c r="O152" s="147">
        <v>0</v>
      </c>
      <c r="P152" s="147">
        <f t="shared" si="18"/>
        <v>0</v>
      </c>
      <c r="Q152" s="147">
        <v>0.98900999999999994</v>
      </c>
      <c r="R152" s="147">
        <f t="shared" si="19"/>
        <v>0.28087883999999996</v>
      </c>
      <c r="S152" s="147">
        <v>0</v>
      </c>
      <c r="T152" s="148">
        <f t="shared" si="20"/>
        <v>0</v>
      </c>
      <c r="AR152" s="137" t="s">
        <v>82</v>
      </c>
      <c r="AT152" s="137" t="s">
        <v>112</v>
      </c>
      <c r="AU152" s="137" t="s">
        <v>76</v>
      </c>
      <c r="AY152" s="13" t="s">
        <v>111</v>
      </c>
      <c r="BE152" s="138">
        <f t="shared" si="21"/>
        <v>0</v>
      </c>
      <c r="BF152" s="138">
        <f t="shared" si="22"/>
        <v>0</v>
      </c>
      <c r="BG152" s="138">
        <f t="shared" si="23"/>
        <v>0</v>
      </c>
      <c r="BH152" s="138">
        <f t="shared" si="24"/>
        <v>0</v>
      </c>
      <c r="BI152" s="138">
        <f t="shared" si="25"/>
        <v>0</v>
      </c>
      <c r="BJ152" s="13" t="s">
        <v>76</v>
      </c>
      <c r="BK152" s="138">
        <f t="shared" si="26"/>
        <v>0</v>
      </c>
      <c r="BL152" s="13" t="s">
        <v>82</v>
      </c>
      <c r="BM152" s="137" t="s">
        <v>216</v>
      </c>
    </row>
    <row r="153" spans="2:65" s="1" customFormat="1" ht="21.75" customHeight="1">
      <c r="B153" s="125"/>
      <c r="C153" s="126" t="s">
        <v>173</v>
      </c>
      <c r="D153" s="126" t="s">
        <v>112</v>
      </c>
      <c r="E153" s="127" t="s">
        <v>217</v>
      </c>
      <c r="F153" s="128" t="s">
        <v>218</v>
      </c>
      <c r="G153" s="129" t="s">
        <v>149</v>
      </c>
      <c r="H153" s="130">
        <v>25.599</v>
      </c>
      <c r="I153" s="131"/>
      <c r="J153" s="131"/>
      <c r="K153" s="132"/>
      <c r="L153" s="25"/>
      <c r="M153" s="145" t="s">
        <v>1</v>
      </c>
      <c r="N153" s="146" t="s">
        <v>33</v>
      </c>
      <c r="O153" s="147">
        <v>0</v>
      </c>
      <c r="P153" s="147">
        <f t="shared" si="18"/>
        <v>0</v>
      </c>
      <c r="Q153" s="147">
        <v>1.837</v>
      </c>
      <c r="R153" s="147">
        <f t="shared" si="19"/>
        <v>47.025362999999999</v>
      </c>
      <c r="S153" s="147">
        <v>0</v>
      </c>
      <c r="T153" s="148">
        <f t="shared" si="20"/>
        <v>0</v>
      </c>
      <c r="AR153" s="137" t="s">
        <v>82</v>
      </c>
      <c r="AT153" s="137" t="s">
        <v>112</v>
      </c>
      <c r="AU153" s="137" t="s">
        <v>76</v>
      </c>
      <c r="AY153" s="13" t="s">
        <v>111</v>
      </c>
      <c r="BE153" s="138">
        <f t="shared" si="21"/>
        <v>0</v>
      </c>
      <c r="BF153" s="138">
        <f t="shared" si="22"/>
        <v>0</v>
      </c>
      <c r="BG153" s="138">
        <f t="shared" si="23"/>
        <v>0</v>
      </c>
      <c r="BH153" s="138">
        <f t="shared" si="24"/>
        <v>0</v>
      </c>
      <c r="BI153" s="138">
        <f t="shared" si="25"/>
        <v>0</v>
      </c>
      <c r="BJ153" s="13" t="s">
        <v>76</v>
      </c>
      <c r="BK153" s="138">
        <f t="shared" si="26"/>
        <v>0</v>
      </c>
      <c r="BL153" s="13" t="s">
        <v>82</v>
      </c>
      <c r="BM153" s="137" t="s">
        <v>219</v>
      </c>
    </row>
    <row r="154" spans="2:65" s="1" customFormat="1" ht="24.2" customHeight="1">
      <c r="B154" s="125"/>
      <c r="C154" s="126" t="s">
        <v>220</v>
      </c>
      <c r="D154" s="126" t="s">
        <v>112</v>
      </c>
      <c r="E154" s="127" t="s">
        <v>221</v>
      </c>
      <c r="F154" s="448" t="s">
        <v>602</v>
      </c>
      <c r="G154" s="129" t="s">
        <v>185</v>
      </c>
      <c r="H154" s="130">
        <v>16.472999999999999</v>
      </c>
      <c r="I154" s="131"/>
      <c r="J154" s="131"/>
      <c r="K154" s="132"/>
      <c r="L154" s="25"/>
      <c r="M154" s="145" t="s">
        <v>1</v>
      </c>
      <c r="N154" s="146" t="s">
        <v>33</v>
      </c>
      <c r="O154" s="147">
        <v>0</v>
      </c>
      <c r="P154" s="147">
        <f t="shared" si="18"/>
        <v>0</v>
      </c>
      <c r="Q154" s="147">
        <v>0.35774</v>
      </c>
      <c r="R154" s="147">
        <f t="shared" si="19"/>
        <v>5.8930510199999997</v>
      </c>
      <c r="S154" s="147">
        <v>0</v>
      </c>
      <c r="T154" s="148">
        <f t="shared" si="20"/>
        <v>0</v>
      </c>
      <c r="AR154" s="137" t="s">
        <v>82</v>
      </c>
      <c r="AT154" s="137" t="s">
        <v>112</v>
      </c>
      <c r="AU154" s="137" t="s">
        <v>76</v>
      </c>
      <c r="AY154" s="13" t="s">
        <v>111</v>
      </c>
      <c r="BE154" s="138">
        <f t="shared" si="21"/>
        <v>0</v>
      </c>
      <c r="BF154" s="138">
        <f t="shared" si="22"/>
        <v>0</v>
      </c>
      <c r="BG154" s="138">
        <f t="shared" si="23"/>
        <v>0</v>
      </c>
      <c r="BH154" s="138">
        <f t="shared" si="24"/>
        <v>0</v>
      </c>
      <c r="BI154" s="138">
        <f t="shared" si="25"/>
        <v>0</v>
      </c>
      <c r="BJ154" s="13" t="s">
        <v>76</v>
      </c>
      <c r="BK154" s="138">
        <f t="shared" si="26"/>
        <v>0</v>
      </c>
      <c r="BL154" s="13" t="s">
        <v>82</v>
      </c>
      <c r="BM154" s="137" t="s">
        <v>222</v>
      </c>
    </row>
    <row r="155" spans="2:65" s="10" customFormat="1" ht="22.9" customHeight="1">
      <c r="B155" s="116"/>
      <c r="D155" s="117" t="s">
        <v>66</v>
      </c>
      <c r="E155" s="143" t="s">
        <v>154</v>
      </c>
      <c r="F155" s="143" t="s">
        <v>223</v>
      </c>
      <c r="J155" s="144"/>
      <c r="L155" s="116"/>
      <c r="M155" s="120"/>
      <c r="P155" s="121">
        <f>P156</f>
        <v>0</v>
      </c>
      <c r="R155" s="121">
        <f>R156</f>
        <v>1.5096000000000003E-3</v>
      </c>
      <c r="T155" s="122">
        <f>T156</f>
        <v>0</v>
      </c>
      <c r="AR155" s="117" t="s">
        <v>72</v>
      </c>
      <c r="AT155" s="123" t="s">
        <v>66</v>
      </c>
      <c r="AU155" s="123" t="s">
        <v>72</v>
      </c>
      <c r="AY155" s="117" t="s">
        <v>111</v>
      </c>
      <c r="BK155" s="124">
        <f>BK156</f>
        <v>0</v>
      </c>
    </row>
    <row r="156" spans="2:65" s="1" customFormat="1" ht="21.75" customHeight="1">
      <c r="B156" s="125"/>
      <c r="C156" s="126" t="s">
        <v>178</v>
      </c>
      <c r="D156" s="126" t="s">
        <v>112</v>
      </c>
      <c r="E156" s="127" t="s">
        <v>224</v>
      </c>
      <c r="F156" s="128" t="s">
        <v>225</v>
      </c>
      <c r="G156" s="129" t="s">
        <v>185</v>
      </c>
      <c r="H156" s="130">
        <v>4.4400000000000004</v>
      </c>
      <c r="I156" s="131"/>
      <c r="J156" s="131"/>
      <c r="K156" s="132"/>
      <c r="L156" s="25"/>
      <c r="M156" s="145" t="s">
        <v>1</v>
      </c>
      <c r="N156" s="146" t="s">
        <v>33</v>
      </c>
      <c r="O156" s="147">
        <v>0</v>
      </c>
      <c r="P156" s="147">
        <f>O156*H156</f>
        <v>0</v>
      </c>
      <c r="Q156" s="147">
        <v>3.4000000000000002E-4</v>
      </c>
      <c r="R156" s="147">
        <f>Q156*H156</f>
        <v>1.5096000000000003E-3</v>
      </c>
      <c r="S156" s="147">
        <v>0</v>
      </c>
      <c r="T156" s="148">
        <f>S156*H156</f>
        <v>0</v>
      </c>
      <c r="AR156" s="137" t="s">
        <v>82</v>
      </c>
      <c r="AT156" s="137" t="s">
        <v>112</v>
      </c>
      <c r="AU156" s="137" t="s">
        <v>76</v>
      </c>
      <c r="AY156" s="13" t="s">
        <v>111</v>
      </c>
      <c r="BE156" s="138">
        <f>IF(N156="základná",J156,0)</f>
        <v>0</v>
      </c>
      <c r="BF156" s="138">
        <f>IF(N156="znížená",J156,0)</f>
        <v>0</v>
      </c>
      <c r="BG156" s="138">
        <f>IF(N156="zákl. prenesená",J156,0)</f>
        <v>0</v>
      </c>
      <c r="BH156" s="138">
        <f>IF(N156="zníž. prenesená",J156,0)</f>
        <v>0</v>
      </c>
      <c r="BI156" s="138">
        <f>IF(N156="nulová",J156,0)</f>
        <v>0</v>
      </c>
      <c r="BJ156" s="13" t="s">
        <v>76</v>
      </c>
      <c r="BK156" s="138">
        <f>ROUND(I156*H156,2)</f>
        <v>0</v>
      </c>
      <c r="BL156" s="13" t="s">
        <v>82</v>
      </c>
      <c r="BM156" s="137" t="s">
        <v>226</v>
      </c>
    </row>
    <row r="157" spans="2:65" s="10" customFormat="1" ht="22.9" customHeight="1">
      <c r="B157" s="116"/>
      <c r="D157" s="117" t="s">
        <v>66</v>
      </c>
      <c r="E157" s="143" t="s">
        <v>161</v>
      </c>
      <c r="F157" s="143" t="s">
        <v>227</v>
      </c>
      <c r="J157" s="144"/>
      <c r="L157" s="116"/>
      <c r="M157" s="120"/>
      <c r="P157" s="121">
        <f>SUM(P158:P159)</f>
        <v>0</v>
      </c>
      <c r="R157" s="121">
        <f>SUM(R158:R159)</f>
        <v>3.1402800000000002E-2</v>
      </c>
      <c r="T157" s="122">
        <f>SUM(T158:T159)</f>
        <v>0</v>
      </c>
      <c r="AR157" s="117" t="s">
        <v>72</v>
      </c>
      <c r="AT157" s="123" t="s">
        <v>66</v>
      </c>
      <c r="AU157" s="123" t="s">
        <v>72</v>
      </c>
      <c r="AY157" s="117" t="s">
        <v>111</v>
      </c>
      <c r="BK157" s="124">
        <f>SUM(BK158:BK159)</f>
        <v>0</v>
      </c>
    </row>
    <row r="158" spans="2:65" s="1" customFormat="1" ht="24.2" customHeight="1">
      <c r="B158" s="125"/>
      <c r="C158" s="126" t="s">
        <v>228</v>
      </c>
      <c r="D158" s="126" t="s">
        <v>112</v>
      </c>
      <c r="E158" s="127" t="s">
        <v>229</v>
      </c>
      <c r="F158" s="128" t="s">
        <v>230</v>
      </c>
      <c r="G158" s="129" t="s">
        <v>138</v>
      </c>
      <c r="H158" s="130">
        <v>6.71</v>
      </c>
      <c r="I158" s="131"/>
      <c r="J158" s="131"/>
      <c r="K158" s="132"/>
      <c r="L158" s="25"/>
      <c r="M158" s="145" t="s">
        <v>1</v>
      </c>
      <c r="N158" s="146" t="s">
        <v>33</v>
      </c>
      <c r="O158" s="147">
        <v>0</v>
      </c>
      <c r="P158" s="147">
        <f>O158*H158</f>
        <v>0</v>
      </c>
      <c r="Q158" s="147">
        <v>4.6800000000000001E-3</v>
      </c>
      <c r="R158" s="147">
        <f>Q158*H158</f>
        <v>3.1402800000000002E-2</v>
      </c>
      <c r="S158" s="147">
        <v>0</v>
      </c>
      <c r="T158" s="148">
        <f>S158*H158</f>
        <v>0</v>
      </c>
      <c r="AR158" s="137" t="s">
        <v>82</v>
      </c>
      <c r="AT158" s="137" t="s">
        <v>112</v>
      </c>
      <c r="AU158" s="137" t="s">
        <v>76</v>
      </c>
      <c r="AY158" s="13" t="s">
        <v>111</v>
      </c>
      <c r="BE158" s="138">
        <f>IF(N158="základná",J158,0)</f>
        <v>0</v>
      </c>
      <c r="BF158" s="138">
        <f>IF(N158="znížená",J158,0)</f>
        <v>0</v>
      </c>
      <c r="BG158" s="138">
        <f>IF(N158="zákl. prenesená",J158,0)</f>
        <v>0</v>
      </c>
      <c r="BH158" s="138">
        <f>IF(N158="zníž. prenesená",J158,0)</f>
        <v>0</v>
      </c>
      <c r="BI158" s="138">
        <f>IF(N158="nulová",J158,0)</f>
        <v>0</v>
      </c>
      <c r="BJ158" s="13" t="s">
        <v>76</v>
      </c>
      <c r="BK158" s="138">
        <f>ROUND(I158*H158,2)</f>
        <v>0</v>
      </c>
      <c r="BL158" s="13" t="s">
        <v>82</v>
      </c>
      <c r="BM158" s="137" t="s">
        <v>231</v>
      </c>
    </row>
    <row r="159" spans="2:65" s="1" customFormat="1" ht="21.75" customHeight="1">
      <c r="B159" s="125"/>
      <c r="C159" s="126" t="s">
        <v>181</v>
      </c>
      <c r="D159" s="126" t="s">
        <v>112</v>
      </c>
      <c r="E159" s="127" t="s">
        <v>232</v>
      </c>
      <c r="F159" s="128" t="s">
        <v>233</v>
      </c>
      <c r="G159" s="129" t="s">
        <v>200</v>
      </c>
      <c r="H159" s="130">
        <v>322.65499999999997</v>
      </c>
      <c r="I159" s="131"/>
      <c r="J159" s="131"/>
      <c r="K159" s="132"/>
      <c r="L159" s="25"/>
      <c r="M159" s="145" t="s">
        <v>1</v>
      </c>
      <c r="N159" s="146" t="s">
        <v>33</v>
      </c>
      <c r="O159" s="147">
        <v>0</v>
      </c>
      <c r="P159" s="147">
        <f>O159*H159</f>
        <v>0</v>
      </c>
      <c r="Q159" s="147">
        <v>0</v>
      </c>
      <c r="R159" s="147">
        <f>Q159*H159</f>
        <v>0</v>
      </c>
      <c r="S159" s="147">
        <v>0</v>
      </c>
      <c r="T159" s="148">
        <f>S159*H159</f>
        <v>0</v>
      </c>
      <c r="AR159" s="137" t="s">
        <v>82</v>
      </c>
      <c r="AT159" s="137" t="s">
        <v>112</v>
      </c>
      <c r="AU159" s="137" t="s">
        <v>76</v>
      </c>
      <c r="AY159" s="13" t="s">
        <v>111</v>
      </c>
      <c r="BE159" s="138">
        <f>IF(N159="základná",J159,0)</f>
        <v>0</v>
      </c>
      <c r="BF159" s="138">
        <f>IF(N159="znížená",J159,0)</f>
        <v>0</v>
      </c>
      <c r="BG159" s="138">
        <f>IF(N159="zákl. prenesená",J159,0)</f>
        <v>0</v>
      </c>
      <c r="BH159" s="138">
        <f>IF(N159="zníž. prenesená",J159,0)</f>
        <v>0</v>
      </c>
      <c r="BI159" s="138">
        <f>IF(N159="nulová",J159,0)</f>
        <v>0</v>
      </c>
      <c r="BJ159" s="13" t="s">
        <v>76</v>
      </c>
      <c r="BK159" s="138">
        <f>ROUND(I159*H159,2)</f>
        <v>0</v>
      </c>
      <c r="BL159" s="13" t="s">
        <v>82</v>
      </c>
      <c r="BM159" s="137" t="s">
        <v>234</v>
      </c>
    </row>
    <row r="160" spans="2:65" s="10" customFormat="1" ht="25.9" customHeight="1">
      <c r="B160" s="116"/>
      <c r="D160" s="117" t="s">
        <v>66</v>
      </c>
      <c r="E160" s="118" t="s">
        <v>235</v>
      </c>
      <c r="F160" s="118" t="s">
        <v>236</v>
      </c>
      <c r="J160" s="119"/>
      <c r="L160" s="116"/>
      <c r="M160" s="120"/>
      <c r="P160" s="121">
        <f>P161+P167</f>
        <v>0</v>
      </c>
      <c r="R160" s="121">
        <f>R161+R167</f>
        <v>1.77917328</v>
      </c>
      <c r="T160" s="122">
        <f>T161+T167</f>
        <v>0</v>
      </c>
      <c r="AR160" s="117" t="s">
        <v>72</v>
      </c>
      <c r="AT160" s="123" t="s">
        <v>66</v>
      </c>
      <c r="AU160" s="123" t="s">
        <v>67</v>
      </c>
      <c r="AY160" s="117" t="s">
        <v>111</v>
      </c>
      <c r="BK160" s="124">
        <f>BK161+BK167</f>
        <v>0</v>
      </c>
    </row>
    <row r="161" spans="2:65" s="10" customFormat="1" ht="22.9" customHeight="1">
      <c r="B161" s="116"/>
      <c r="D161" s="117" t="s">
        <v>66</v>
      </c>
      <c r="E161" s="143" t="s">
        <v>237</v>
      </c>
      <c r="F161" s="143" t="s">
        <v>238</v>
      </c>
      <c r="J161" s="144"/>
      <c r="L161" s="116"/>
      <c r="M161" s="120"/>
      <c r="P161" s="121">
        <f>SUM(P162:P166)</f>
        <v>0</v>
      </c>
      <c r="R161" s="121">
        <f>SUM(R162:R166)</f>
        <v>1.11611868</v>
      </c>
      <c r="T161" s="122">
        <f>SUM(T162:T166)</f>
        <v>0</v>
      </c>
      <c r="AR161" s="117" t="s">
        <v>76</v>
      </c>
      <c r="AT161" s="123" t="s">
        <v>66</v>
      </c>
      <c r="AU161" s="123" t="s">
        <v>72</v>
      </c>
      <c r="AY161" s="117" t="s">
        <v>111</v>
      </c>
      <c r="BK161" s="124">
        <f>SUM(BK162:BK166)</f>
        <v>0</v>
      </c>
    </row>
    <row r="162" spans="2:65" s="1" customFormat="1" ht="35.1" customHeight="1">
      <c r="B162" s="125"/>
      <c r="C162" s="126" t="s">
        <v>239</v>
      </c>
      <c r="D162" s="126" t="s">
        <v>112</v>
      </c>
      <c r="E162" s="127" t="s">
        <v>240</v>
      </c>
      <c r="F162" s="448" t="s">
        <v>597</v>
      </c>
      <c r="G162" s="129" t="s">
        <v>185</v>
      </c>
      <c r="H162" s="130">
        <v>200.654</v>
      </c>
      <c r="I162" s="131"/>
      <c r="J162" s="131"/>
      <c r="K162" s="132"/>
      <c r="L162" s="25"/>
      <c r="M162" s="145" t="s">
        <v>1</v>
      </c>
      <c r="N162" s="146" t="s">
        <v>33</v>
      </c>
      <c r="O162" s="147">
        <v>0</v>
      </c>
      <c r="P162" s="147">
        <f>O162*H162</f>
        <v>0</v>
      </c>
      <c r="Q162" s="147">
        <v>1.32E-3</v>
      </c>
      <c r="R162" s="147">
        <f>Q162*H162</f>
        <v>0.26486327999999998</v>
      </c>
      <c r="S162" s="147">
        <v>0</v>
      </c>
      <c r="T162" s="148">
        <f>S162*H162</f>
        <v>0</v>
      </c>
      <c r="X162" s="1" t="s">
        <v>596</v>
      </c>
      <c r="AR162" s="137" t="s">
        <v>160</v>
      </c>
      <c r="AT162" s="137" t="s">
        <v>112</v>
      </c>
      <c r="AU162" s="137" t="s">
        <v>76</v>
      </c>
      <c r="AY162" s="13" t="s">
        <v>111</v>
      </c>
      <c r="BE162" s="138">
        <f>IF(N162="základná",J162,0)</f>
        <v>0</v>
      </c>
      <c r="BF162" s="138">
        <f>IF(N162="znížená",J162,0)</f>
        <v>0</v>
      </c>
      <c r="BG162" s="138">
        <f>IF(N162="zákl. prenesená",J162,0)</f>
        <v>0</v>
      </c>
      <c r="BH162" s="138">
        <f>IF(N162="zníž. prenesená",J162,0)</f>
        <v>0</v>
      </c>
      <c r="BI162" s="138">
        <f>IF(N162="nulová",J162,0)</f>
        <v>0</v>
      </c>
      <c r="BJ162" s="13" t="s">
        <v>76</v>
      </c>
      <c r="BK162" s="138">
        <f>ROUND(I162*H162,2)</f>
        <v>0</v>
      </c>
      <c r="BL162" s="13" t="s">
        <v>160</v>
      </c>
      <c r="BM162" s="137" t="s">
        <v>241</v>
      </c>
    </row>
    <row r="163" spans="2:65" s="1" customFormat="1" ht="24.2" customHeight="1">
      <c r="B163" s="125"/>
      <c r="C163" s="126" t="s">
        <v>186</v>
      </c>
      <c r="D163" s="126" t="s">
        <v>112</v>
      </c>
      <c r="E163" s="127" t="s">
        <v>242</v>
      </c>
      <c r="F163" s="448" t="s">
        <v>599</v>
      </c>
      <c r="G163" s="129" t="s">
        <v>185</v>
      </c>
      <c r="H163" s="130">
        <v>243.69</v>
      </c>
      <c r="I163" s="131"/>
      <c r="J163" s="131"/>
      <c r="K163" s="132"/>
      <c r="L163" s="25"/>
      <c r="M163" s="145" t="s">
        <v>1</v>
      </c>
      <c r="N163" s="146" t="s">
        <v>33</v>
      </c>
      <c r="O163" s="147">
        <v>0</v>
      </c>
      <c r="P163" s="147">
        <f>O163*H163</f>
        <v>0</v>
      </c>
      <c r="Q163" s="147">
        <v>1.6999999999999999E-3</v>
      </c>
      <c r="R163" s="147">
        <f>Q163*H163</f>
        <v>0.41427299999999995</v>
      </c>
      <c r="S163" s="147">
        <v>0</v>
      </c>
      <c r="T163" s="148">
        <f>S163*H163</f>
        <v>0</v>
      </c>
      <c r="AR163" s="137" t="s">
        <v>160</v>
      </c>
      <c r="AT163" s="137" t="s">
        <v>112</v>
      </c>
      <c r="AU163" s="137" t="s">
        <v>76</v>
      </c>
      <c r="AY163" s="13" t="s">
        <v>111</v>
      </c>
      <c r="BE163" s="138">
        <f>IF(N163="základná",J163,0)</f>
        <v>0</v>
      </c>
      <c r="BF163" s="138">
        <f>IF(N163="znížená",J163,0)</f>
        <v>0</v>
      </c>
      <c r="BG163" s="138">
        <f>IF(N163="zákl. prenesená",J163,0)</f>
        <v>0</v>
      </c>
      <c r="BH163" s="138">
        <f>IF(N163="zníž. prenesená",J163,0)</f>
        <v>0</v>
      </c>
      <c r="BI163" s="138">
        <f>IF(N163="nulová",J163,0)</f>
        <v>0</v>
      </c>
      <c r="BJ163" s="13" t="s">
        <v>76</v>
      </c>
      <c r="BK163" s="138">
        <f>ROUND(I163*H163,2)</f>
        <v>0</v>
      </c>
      <c r="BL163" s="13" t="s">
        <v>160</v>
      </c>
      <c r="BM163" s="137" t="s">
        <v>243</v>
      </c>
    </row>
    <row r="164" spans="2:65" s="1" customFormat="1" ht="24.2" customHeight="1">
      <c r="B164" s="125"/>
      <c r="C164" s="126" t="s">
        <v>244</v>
      </c>
      <c r="D164" s="126" t="s">
        <v>112</v>
      </c>
      <c r="E164" s="127" t="s">
        <v>245</v>
      </c>
      <c r="F164" s="128" t="s">
        <v>246</v>
      </c>
      <c r="G164" s="129" t="s">
        <v>185</v>
      </c>
      <c r="H164" s="130">
        <v>131.82</v>
      </c>
      <c r="I164" s="131"/>
      <c r="J164" s="131"/>
      <c r="K164" s="132"/>
      <c r="L164" s="25"/>
      <c r="M164" s="145" t="s">
        <v>1</v>
      </c>
      <c r="N164" s="146" t="s">
        <v>33</v>
      </c>
      <c r="O164" s="147">
        <v>0</v>
      </c>
      <c r="P164" s="147">
        <f>O164*H164</f>
        <v>0</v>
      </c>
      <c r="Q164" s="147">
        <v>1.0200000000000001E-3</v>
      </c>
      <c r="R164" s="147">
        <f>Q164*H164</f>
        <v>0.1344564</v>
      </c>
      <c r="S164" s="147">
        <v>0</v>
      </c>
      <c r="T164" s="148">
        <f>S164*H164</f>
        <v>0</v>
      </c>
      <c r="AR164" s="137" t="s">
        <v>160</v>
      </c>
      <c r="AT164" s="137" t="s">
        <v>112</v>
      </c>
      <c r="AU164" s="137" t="s">
        <v>76</v>
      </c>
      <c r="AY164" s="13" t="s">
        <v>111</v>
      </c>
      <c r="BE164" s="138">
        <f>IF(N164="základná",J164,0)</f>
        <v>0</v>
      </c>
      <c r="BF164" s="138">
        <f>IF(N164="znížená",J164,0)</f>
        <v>0</v>
      </c>
      <c r="BG164" s="138">
        <f>IF(N164="zákl. prenesená",J164,0)</f>
        <v>0</v>
      </c>
      <c r="BH164" s="138">
        <f>IF(N164="zníž. prenesená",J164,0)</f>
        <v>0</v>
      </c>
      <c r="BI164" s="138">
        <f>IF(N164="nulová",J164,0)</f>
        <v>0</v>
      </c>
      <c r="BJ164" s="13" t="s">
        <v>76</v>
      </c>
      <c r="BK164" s="138">
        <f>ROUND(I164*H164,2)</f>
        <v>0</v>
      </c>
      <c r="BL164" s="13" t="s">
        <v>160</v>
      </c>
      <c r="BM164" s="137" t="s">
        <v>247</v>
      </c>
    </row>
    <row r="165" spans="2:65" s="1" customFormat="1" ht="16.5" customHeight="1">
      <c r="B165" s="125"/>
      <c r="C165" s="149" t="s">
        <v>189</v>
      </c>
      <c r="D165" s="149" t="s">
        <v>248</v>
      </c>
      <c r="E165" s="150" t="s">
        <v>249</v>
      </c>
      <c r="F165" s="151" t="s">
        <v>250</v>
      </c>
      <c r="G165" s="152" t="s">
        <v>185</v>
      </c>
      <c r="H165" s="153">
        <v>134.45599999999999</v>
      </c>
      <c r="I165" s="154"/>
      <c r="J165" s="154"/>
      <c r="K165" s="155"/>
      <c r="L165" s="156"/>
      <c r="M165" s="157" t="s">
        <v>1</v>
      </c>
      <c r="N165" s="158" t="s">
        <v>33</v>
      </c>
      <c r="O165" s="147">
        <v>0</v>
      </c>
      <c r="P165" s="147">
        <f>O165*H165</f>
        <v>0</v>
      </c>
      <c r="Q165" s="147">
        <v>2.2499999999999998E-3</v>
      </c>
      <c r="R165" s="147">
        <f>Q165*H165</f>
        <v>0.30252599999999996</v>
      </c>
      <c r="S165" s="147">
        <v>0</v>
      </c>
      <c r="T165" s="148">
        <f>S165*H165</f>
        <v>0</v>
      </c>
      <c r="AR165" s="137" t="s">
        <v>189</v>
      </c>
      <c r="AT165" s="137" t="s">
        <v>248</v>
      </c>
      <c r="AU165" s="137" t="s">
        <v>76</v>
      </c>
      <c r="AY165" s="13" t="s">
        <v>111</v>
      </c>
      <c r="BE165" s="138">
        <f>IF(N165="základná",J165,0)</f>
        <v>0</v>
      </c>
      <c r="BF165" s="138">
        <f>IF(N165="znížená",J165,0)</f>
        <v>0</v>
      </c>
      <c r="BG165" s="138">
        <f>IF(N165="zákl. prenesená",J165,0)</f>
        <v>0</v>
      </c>
      <c r="BH165" s="138">
        <f>IF(N165="zníž. prenesená",J165,0)</f>
        <v>0</v>
      </c>
      <c r="BI165" s="138">
        <f>IF(N165="nulová",J165,0)</f>
        <v>0</v>
      </c>
      <c r="BJ165" s="13" t="s">
        <v>76</v>
      </c>
      <c r="BK165" s="138">
        <f>ROUND(I165*H165,2)</f>
        <v>0</v>
      </c>
      <c r="BL165" s="13" t="s">
        <v>160</v>
      </c>
      <c r="BM165" s="137" t="s">
        <v>251</v>
      </c>
    </row>
    <row r="166" spans="2:65" s="1" customFormat="1" ht="24.2" customHeight="1">
      <c r="B166" s="125"/>
      <c r="C166" s="126" t="s">
        <v>252</v>
      </c>
      <c r="D166" s="126" t="s">
        <v>112</v>
      </c>
      <c r="E166" s="127" t="s">
        <v>253</v>
      </c>
      <c r="F166" s="128" t="s">
        <v>254</v>
      </c>
      <c r="G166" s="129" t="s">
        <v>255</v>
      </c>
      <c r="H166" s="130">
        <v>75.878</v>
      </c>
      <c r="I166" s="131"/>
      <c r="J166" s="131"/>
      <c r="K166" s="132"/>
      <c r="L166" s="25"/>
      <c r="M166" s="145" t="s">
        <v>1</v>
      </c>
      <c r="N166" s="146" t="s">
        <v>33</v>
      </c>
      <c r="O166" s="147">
        <v>0</v>
      </c>
      <c r="P166" s="147">
        <f>O166*H166</f>
        <v>0</v>
      </c>
      <c r="Q166" s="147">
        <v>0</v>
      </c>
      <c r="R166" s="147">
        <f>Q166*H166</f>
        <v>0</v>
      </c>
      <c r="S166" s="147">
        <v>0</v>
      </c>
      <c r="T166" s="148">
        <f>S166*H166</f>
        <v>0</v>
      </c>
      <c r="AR166" s="137" t="s">
        <v>160</v>
      </c>
      <c r="AT166" s="137" t="s">
        <v>112</v>
      </c>
      <c r="AU166" s="137" t="s">
        <v>76</v>
      </c>
      <c r="AY166" s="13" t="s">
        <v>111</v>
      </c>
      <c r="BE166" s="138">
        <f>IF(N166="základná",J166,0)</f>
        <v>0</v>
      </c>
      <c r="BF166" s="138">
        <f>IF(N166="znížená",J166,0)</f>
        <v>0</v>
      </c>
      <c r="BG166" s="138">
        <f>IF(N166="zákl. prenesená",J166,0)</f>
        <v>0</v>
      </c>
      <c r="BH166" s="138">
        <f>IF(N166="zníž. prenesená",J166,0)</f>
        <v>0</v>
      </c>
      <c r="BI166" s="138">
        <f>IF(N166="nulová",J166,0)</f>
        <v>0</v>
      </c>
      <c r="BJ166" s="13" t="s">
        <v>76</v>
      </c>
      <c r="BK166" s="138">
        <f>ROUND(I166*H166,2)</f>
        <v>0</v>
      </c>
      <c r="BL166" s="13" t="s">
        <v>160</v>
      </c>
      <c r="BM166" s="137" t="s">
        <v>256</v>
      </c>
    </row>
    <row r="167" spans="2:65" s="10" customFormat="1" ht="22.9" customHeight="1">
      <c r="B167" s="116"/>
      <c r="D167" s="117" t="s">
        <v>66</v>
      </c>
      <c r="E167" s="143" t="s">
        <v>257</v>
      </c>
      <c r="F167" s="143" t="s">
        <v>258</v>
      </c>
      <c r="J167" s="144"/>
      <c r="L167" s="116"/>
      <c r="M167" s="120"/>
      <c r="P167" s="121">
        <f>SUM(P168:P170)</f>
        <v>0</v>
      </c>
      <c r="R167" s="121">
        <f>SUM(R168:R170)</f>
        <v>0.66305459999999994</v>
      </c>
      <c r="T167" s="122">
        <f>SUM(T168:T170)</f>
        <v>0</v>
      </c>
      <c r="AR167" s="117" t="s">
        <v>76</v>
      </c>
      <c r="AT167" s="123" t="s">
        <v>66</v>
      </c>
      <c r="AU167" s="123" t="s">
        <v>72</v>
      </c>
      <c r="AY167" s="117" t="s">
        <v>111</v>
      </c>
      <c r="BK167" s="124">
        <f>SUM(BK168:BK170)</f>
        <v>0</v>
      </c>
    </row>
    <row r="168" spans="2:65" s="1" customFormat="1" ht="24.2" customHeight="1">
      <c r="B168" s="125"/>
      <c r="C168" s="126" t="s">
        <v>193</v>
      </c>
      <c r="D168" s="126" t="s">
        <v>112</v>
      </c>
      <c r="E168" s="127" t="s">
        <v>259</v>
      </c>
      <c r="F168" s="128" t="s">
        <v>260</v>
      </c>
      <c r="G168" s="129" t="s">
        <v>185</v>
      </c>
      <c r="H168" s="130">
        <v>131.82</v>
      </c>
      <c r="I168" s="131"/>
      <c r="J168" s="131"/>
      <c r="K168" s="132"/>
      <c r="L168" s="25"/>
      <c r="M168" s="145" t="s">
        <v>1</v>
      </c>
      <c r="N168" s="146" t="s">
        <v>33</v>
      </c>
      <c r="O168" s="147">
        <v>0</v>
      </c>
      <c r="P168" s="147">
        <f>O168*H168</f>
        <v>0</v>
      </c>
      <c r="Q168" s="147">
        <v>5.0299999999999997E-3</v>
      </c>
      <c r="R168" s="147">
        <f>Q168*H168</f>
        <v>0.66305459999999994</v>
      </c>
      <c r="S168" s="147">
        <v>0</v>
      </c>
      <c r="T168" s="148">
        <f>S168*H168</f>
        <v>0</v>
      </c>
      <c r="AR168" s="137" t="s">
        <v>160</v>
      </c>
      <c r="AT168" s="137" t="s">
        <v>112</v>
      </c>
      <c r="AU168" s="137" t="s">
        <v>76</v>
      </c>
      <c r="AY168" s="13" t="s">
        <v>111</v>
      </c>
      <c r="BE168" s="138">
        <f>IF(N168="základná",J168,0)</f>
        <v>0</v>
      </c>
      <c r="BF168" s="138">
        <f>IF(N168="znížená",J168,0)</f>
        <v>0</v>
      </c>
      <c r="BG168" s="138">
        <f>IF(N168="zákl. prenesená",J168,0)</f>
        <v>0</v>
      </c>
      <c r="BH168" s="138">
        <f>IF(N168="zníž. prenesená",J168,0)</f>
        <v>0</v>
      </c>
      <c r="BI168" s="138">
        <f>IF(N168="nulová",J168,0)</f>
        <v>0</v>
      </c>
      <c r="BJ168" s="13" t="s">
        <v>76</v>
      </c>
      <c r="BK168" s="138">
        <f>ROUND(I168*H168,2)</f>
        <v>0</v>
      </c>
      <c r="BL168" s="13" t="s">
        <v>160</v>
      </c>
      <c r="BM168" s="137" t="s">
        <v>261</v>
      </c>
    </row>
    <row r="169" spans="2:65" s="1" customFormat="1" ht="21.75" customHeight="1">
      <c r="B169" s="125"/>
      <c r="C169" s="149" t="s">
        <v>262</v>
      </c>
      <c r="D169" s="149" t="s">
        <v>248</v>
      </c>
      <c r="E169" s="150" t="s">
        <v>263</v>
      </c>
      <c r="F169" s="449" t="s">
        <v>598</v>
      </c>
      <c r="G169" s="152" t="s">
        <v>185</v>
      </c>
      <c r="H169" s="153">
        <v>134.45599999999999</v>
      </c>
      <c r="I169" s="154"/>
      <c r="J169" s="154"/>
      <c r="K169" s="155"/>
      <c r="L169" s="156"/>
      <c r="M169" s="157" t="s">
        <v>1</v>
      </c>
      <c r="N169" s="158" t="s">
        <v>33</v>
      </c>
      <c r="O169" s="147">
        <v>0</v>
      </c>
      <c r="P169" s="147">
        <f>O169*H169</f>
        <v>0</v>
      </c>
      <c r="Q169" s="147">
        <v>0</v>
      </c>
      <c r="R169" s="147">
        <f>Q169*H169</f>
        <v>0</v>
      </c>
      <c r="S169" s="147">
        <v>0</v>
      </c>
      <c r="T169" s="148">
        <f>S169*H169</f>
        <v>0</v>
      </c>
      <c r="AR169" s="137" t="s">
        <v>189</v>
      </c>
      <c r="AT169" s="137" t="s">
        <v>248</v>
      </c>
      <c r="AU169" s="137" t="s">
        <v>76</v>
      </c>
      <c r="AY169" s="13" t="s">
        <v>111</v>
      </c>
      <c r="BE169" s="138">
        <f>IF(N169="základná",J169,0)</f>
        <v>0</v>
      </c>
      <c r="BF169" s="138">
        <f>IF(N169="znížená",J169,0)</f>
        <v>0</v>
      </c>
      <c r="BG169" s="138">
        <f>IF(N169="zákl. prenesená",J169,0)</f>
        <v>0</v>
      </c>
      <c r="BH169" s="138">
        <f>IF(N169="zníž. prenesená",J169,0)</f>
        <v>0</v>
      </c>
      <c r="BI169" s="138">
        <f>IF(N169="nulová",J169,0)</f>
        <v>0</v>
      </c>
      <c r="BJ169" s="13" t="s">
        <v>76</v>
      </c>
      <c r="BK169" s="138">
        <f>ROUND(I169*H169,2)</f>
        <v>0</v>
      </c>
      <c r="BL169" s="13" t="s">
        <v>160</v>
      </c>
      <c r="BM169" s="137" t="s">
        <v>264</v>
      </c>
    </row>
    <row r="170" spans="2:65" s="1" customFormat="1" ht="24.2" customHeight="1">
      <c r="B170" s="125"/>
      <c r="C170" s="126" t="s">
        <v>196</v>
      </c>
      <c r="D170" s="126" t="s">
        <v>112</v>
      </c>
      <c r="E170" s="127" t="s">
        <v>265</v>
      </c>
      <c r="F170" s="128" t="s">
        <v>266</v>
      </c>
      <c r="G170" s="129" t="s">
        <v>255</v>
      </c>
      <c r="H170" s="130">
        <v>35.643000000000001</v>
      </c>
      <c r="I170" s="131"/>
      <c r="J170" s="131"/>
      <c r="K170" s="132"/>
      <c r="L170" s="25"/>
      <c r="M170" s="133" t="s">
        <v>1</v>
      </c>
      <c r="N170" s="134" t="s">
        <v>33</v>
      </c>
      <c r="O170" s="135">
        <v>0</v>
      </c>
      <c r="P170" s="135">
        <f>O170*H170</f>
        <v>0</v>
      </c>
      <c r="Q170" s="135">
        <v>0</v>
      </c>
      <c r="R170" s="135">
        <f>Q170*H170</f>
        <v>0</v>
      </c>
      <c r="S170" s="135">
        <v>0</v>
      </c>
      <c r="T170" s="136">
        <f>S170*H170</f>
        <v>0</v>
      </c>
      <c r="AR170" s="137" t="s">
        <v>160</v>
      </c>
      <c r="AT170" s="137" t="s">
        <v>112</v>
      </c>
      <c r="AU170" s="137" t="s">
        <v>76</v>
      </c>
      <c r="AY170" s="13" t="s">
        <v>111</v>
      </c>
      <c r="BE170" s="138">
        <f>IF(N170="základná",J170,0)</f>
        <v>0</v>
      </c>
      <c r="BF170" s="138">
        <f>IF(N170="znížená",J170,0)</f>
        <v>0</v>
      </c>
      <c r="BG170" s="138">
        <f>IF(N170="zákl. prenesená",J170,0)</f>
        <v>0</v>
      </c>
      <c r="BH170" s="138">
        <f>IF(N170="zníž. prenesená",J170,0)</f>
        <v>0</v>
      </c>
      <c r="BI170" s="138">
        <f>IF(N170="nulová",J170,0)</f>
        <v>0</v>
      </c>
      <c r="BJ170" s="13" t="s">
        <v>76</v>
      </c>
      <c r="BK170" s="138">
        <f>ROUND(I170*H170,2)</f>
        <v>0</v>
      </c>
      <c r="BL170" s="13" t="s">
        <v>160</v>
      </c>
      <c r="BM170" s="137" t="s">
        <v>267</v>
      </c>
    </row>
    <row r="171" spans="2:65" s="1" customFormat="1" ht="6.95" customHeight="1">
      <c r="B171" s="40"/>
      <c r="C171" s="41"/>
      <c r="D171" s="41"/>
      <c r="E171" s="41"/>
      <c r="F171" s="41"/>
      <c r="G171" s="41"/>
      <c r="H171" s="41"/>
      <c r="I171" s="41"/>
      <c r="J171" s="41"/>
      <c r="K171" s="41"/>
      <c r="L171" s="25"/>
    </row>
  </sheetData>
  <autoFilter ref="C124:K170"/>
  <mergeCells count="8">
    <mergeCell ref="E115:H115"/>
    <mergeCell ref="E117:H117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44"/>
  <sheetViews>
    <sheetView showGridLines="0" topLeftCell="A127" workbookViewId="0">
      <selection activeCell="W133" sqref="W133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91" t="s">
        <v>5</v>
      </c>
      <c r="M2" s="366"/>
      <c r="N2" s="366"/>
      <c r="O2" s="366"/>
      <c r="P2" s="366"/>
      <c r="Q2" s="366"/>
      <c r="R2" s="366"/>
      <c r="S2" s="366"/>
      <c r="T2" s="366"/>
      <c r="U2" s="366"/>
      <c r="V2" s="366"/>
      <c r="AT2" s="13" t="s">
        <v>81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67</v>
      </c>
    </row>
    <row r="4" spans="2:46" ht="24.95" customHeight="1">
      <c r="B4" s="16"/>
      <c r="D4" s="17" t="s">
        <v>88</v>
      </c>
      <c r="L4" s="16"/>
      <c r="M4" s="83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6.5" customHeight="1">
      <c r="B7" s="16"/>
      <c r="E7" s="393" t="str">
        <f>'KL 1'!K6</f>
        <v>Rozšírenie kapacity ČOV Odorín</v>
      </c>
      <c r="F7" s="394"/>
      <c r="G7" s="394"/>
      <c r="H7" s="394"/>
      <c r="L7" s="16"/>
    </row>
    <row r="8" spans="2:46" s="1" customFormat="1" ht="12" customHeight="1">
      <c r="B8" s="25"/>
      <c r="D8" s="22" t="s">
        <v>89</v>
      </c>
      <c r="L8" s="25"/>
    </row>
    <row r="9" spans="2:46" s="1" customFormat="1" ht="16.5" customHeight="1">
      <c r="B9" s="25"/>
      <c r="E9" s="372" t="s">
        <v>268</v>
      </c>
      <c r="F9" s="392"/>
      <c r="G9" s="392"/>
      <c r="H9" s="392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14</v>
      </c>
      <c r="F11" s="20" t="s">
        <v>17</v>
      </c>
      <c r="I11" s="22" t="s">
        <v>15</v>
      </c>
      <c r="J11" s="20" t="s">
        <v>1</v>
      </c>
      <c r="L11" s="25"/>
    </row>
    <row r="12" spans="2:46" s="1" customFormat="1" ht="12" customHeight="1">
      <c r="B12" s="25"/>
      <c r="D12" s="22" t="s">
        <v>16</v>
      </c>
      <c r="F12" s="20" t="s">
        <v>17</v>
      </c>
      <c r="I12" s="22" t="s">
        <v>18</v>
      </c>
      <c r="J12" s="48">
        <f>'KL 1'!AN8</f>
        <v>44865</v>
      </c>
      <c r="L12" s="25"/>
    </row>
    <row r="13" spans="2:46" s="1" customFormat="1" ht="10.9" customHeight="1">
      <c r="B13" s="25"/>
      <c r="L13" s="25"/>
    </row>
    <row r="14" spans="2:46" s="1" customFormat="1" ht="12" customHeight="1">
      <c r="B14" s="25"/>
      <c r="D14" s="22" t="s">
        <v>19</v>
      </c>
      <c r="I14" s="22" t="s">
        <v>20</v>
      </c>
      <c r="J14" s="20" t="str">
        <f>IF('KL 1'!AN10="","",'KL 1'!AN10)</f>
        <v/>
      </c>
      <c r="L14" s="25"/>
    </row>
    <row r="15" spans="2:46" s="1" customFormat="1" ht="18" customHeight="1">
      <c r="B15" s="25"/>
      <c r="E15" s="20" t="str">
        <f>IF('KL 1'!E11="","",'KL 1'!E11)</f>
        <v xml:space="preserve"> </v>
      </c>
      <c r="I15" s="22" t="s">
        <v>21</v>
      </c>
      <c r="J15" s="20" t="str">
        <f>IF('KL 1'!AN11="","",'KL 1'!AN11)</f>
        <v/>
      </c>
      <c r="L15" s="25"/>
    </row>
    <row r="16" spans="2:46" s="1" customFormat="1" ht="6.95" customHeight="1">
      <c r="B16" s="25"/>
      <c r="L16" s="25"/>
    </row>
    <row r="17" spans="2:12" s="1" customFormat="1" ht="12" customHeight="1">
      <c r="B17" s="25"/>
      <c r="D17" s="22" t="s">
        <v>22</v>
      </c>
      <c r="I17" s="22" t="s">
        <v>20</v>
      </c>
      <c r="J17" s="20" t="s">
        <v>1</v>
      </c>
      <c r="L17" s="25"/>
    </row>
    <row r="18" spans="2:12" s="1" customFormat="1" ht="18" customHeight="1">
      <c r="B18" s="25"/>
      <c r="E18" s="20" t="s">
        <v>119</v>
      </c>
      <c r="I18" s="22" t="s">
        <v>21</v>
      </c>
      <c r="J18" s="20" t="s">
        <v>1</v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23</v>
      </c>
      <c r="I20" s="22" t="s">
        <v>20</v>
      </c>
      <c r="J20" s="20" t="s">
        <v>1</v>
      </c>
      <c r="L20" s="25"/>
    </row>
    <row r="21" spans="2:12" s="1" customFormat="1" ht="18" customHeight="1">
      <c r="B21" s="25"/>
      <c r="E21" s="20" t="s">
        <v>120</v>
      </c>
      <c r="I21" s="22" t="s">
        <v>21</v>
      </c>
      <c r="J21" s="20" t="s">
        <v>1</v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25</v>
      </c>
      <c r="I23" s="22" t="s">
        <v>20</v>
      </c>
      <c r="J23" s="20" t="str">
        <f>IF('KL 1'!AN19="","",'KL 1'!AN19)</f>
        <v/>
      </c>
      <c r="L23" s="25"/>
    </row>
    <row r="24" spans="2:12" s="1" customFormat="1" ht="18" customHeight="1">
      <c r="B24" s="25"/>
      <c r="E24" s="20" t="str">
        <f>IF('KL 1'!E20="","",'KL 1'!E20)</f>
        <v xml:space="preserve"> </v>
      </c>
      <c r="I24" s="22" t="s">
        <v>21</v>
      </c>
      <c r="J24" s="20" t="str">
        <f>IF('KL 1'!AN20="","",'KL 1'!AN20)</f>
        <v/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26</v>
      </c>
      <c r="L26" s="25"/>
    </row>
    <row r="27" spans="2:12" s="7" customFormat="1" ht="16.5" customHeight="1">
      <c r="B27" s="84"/>
      <c r="E27" s="368" t="s">
        <v>1</v>
      </c>
      <c r="F27" s="368"/>
      <c r="G27" s="368"/>
      <c r="H27" s="368"/>
      <c r="L27" s="84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35" customHeight="1">
      <c r="B30" s="25"/>
      <c r="D30" s="85" t="s">
        <v>27</v>
      </c>
      <c r="J30" s="61"/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45" customHeight="1">
      <c r="B32" s="25"/>
      <c r="F32" s="28" t="s">
        <v>29</v>
      </c>
      <c r="I32" s="28" t="s">
        <v>28</v>
      </c>
      <c r="J32" s="28" t="s">
        <v>30</v>
      </c>
      <c r="L32" s="25"/>
    </row>
    <row r="33" spans="2:12" s="1" customFormat="1" ht="14.45" customHeight="1">
      <c r="B33" s="25"/>
      <c r="D33" s="86" t="s">
        <v>31</v>
      </c>
      <c r="E33" s="30" t="s">
        <v>32</v>
      </c>
      <c r="F33" s="87">
        <f>ROUND((SUM(BE123:BE143)),  2)</f>
        <v>0</v>
      </c>
      <c r="G33" s="88"/>
      <c r="H33" s="88"/>
      <c r="I33" s="89">
        <v>0.2</v>
      </c>
      <c r="J33" s="87">
        <f>ROUND(((SUM(BE123:BE143))*I33),  2)</f>
        <v>0</v>
      </c>
      <c r="L33" s="25"/>
    </row>
    <row r="34" spans="2:12" s="1" customFormat="1" ht="14.45" customHeight="1">
      <c r="B34" s="25"/>
      <c r="E34" s="30" t="s">
        <v>33</v>
      </c>
      <c r="F34" s="90"/>
      <c r="I34" s="91">
        <v>0.2</v>
      </c>
      <c r="J34" s="90"/>
      <c r="L34" s="25"/>
    </row>
    <row r="35" spans="2:12" s="1" customFormat="1" ht="14.45" hidden="1" customHeight="1">
      <c r="B35" s="25"/>
      <c r="E35" s="22" t="s">
        <v>34</v>
      </c>
      <c r="F35" s="90">
        <f>ROUND((SUM(BG123:BG143)),  2)</f>
        <v>0</v>
      </c>
      <c r="I35" s="91">
        <v>0.2</v>
      </c>
      <c r="J35" s="90">
        <f>0</f>
        <v>0</v>
      </c>
      <c r="L35" s="25"/>
    </row>
    <row r="36" spans="2:12" s="1" customFormat="1" ht="14.45" hidden="1" customHeight="1">
      <c r="B36" s="25"/>
      <c r="E36" s="22" t="s">
        <v>35</v>
      </c>
      <c r="F36" s="90">
        <f>ROUND((SUM(BH123:BH143)),  2)</f>
        <v>0</v>
      </c>
      <c r="I36" s="91">
        <v>0.2</v>
      </c>
      <c r="J36" s="90">
        <f>0</f>
        <v>0</v>
      </c>
      <c r="L36" s="25"/>
    </row>
    <row r="37" spans="2:12" s="1" customFormat="1" ht="14.45" hidden="1" customHeight="1">
      <c r="B37" s="25"/>
      <c r="E37" s="30" t="s">
        <v>36</v>
      </c>
      <c r="F37" s="87">
        <f>ROUND((SUM(BI123:BI143)),  2)</f>
        <v>0</v>
      </c>
      <c r="G37" s="88"/>
      <c r="H37" s="88"/>
      <c r="I37" s="89">
        <v>0</v>
      </c>
      <c r="J37" s="87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92"/>
      <c r="D39" s="93" t="s">
        <v>37</v>
      </c>
      <c r="E39" s="52"/>
      <c r="F39" s="52"/>
      <c r="G39" s="94" t="s">
        <v>38</v>
      </c>
      <c r="H39" s="95" t="s">
        <v>39</v>
      </c>
      <c r="I39" s="52"/>
      <c r="J39" s="96"/>
      <c r="K39" s="97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40</v>
      </c>
      <c r="E50" s="38"/>
      <c r="F50" s="38"/>
      <c r="G50" s="37" t="s">
        <v>41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42</v>
      </c>
      <c r="E61" s="27"/>
      <c r="F61" s="98" t="s">
        <v>43</v>
      </c>
      <c r="G61" s="39" t="s">
        <v>42</v>
      </c>
      <c r="H61" s="27"/>
      <c r="I61" s="27"/>
      <c r="J61" s="99" t="s">
        <v>43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44</v>
      </c>
      <c r="E65" s="38"/>
      <c r="F65" s="38"/>
      <c r="G65" s="37" t="s">
        <v>45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42</v>
      </c>
      <c r="E76" s="27"/>
      <c r="F76" s="98" t="s">
        <v>43</v>
      </c>
      <c r="G76" s="39" t="s">
        <v>42</v>
      </c>
      <c r="H76" s="27"/>
      <c r="I76" s="27"/>
      <c r="J76" s="99" t="s">
        <v>43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7" s="1" customFormat="1" ht="6.95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5" hidden="1" customHeight="1">
      <c r="B82" s="25"/>
      <c r="C82" s="17" t="s">
        <v>91</v>
      </c>
      <c r="L82" s="25"/>
    </row>
    <row r="83" spans="2:47" s="1" customFormat="1" ht="6.95" hidden="1" customHeight="1">
      <c r="B83" s="25"/>
      <c r="L83" s="25"/>
    </row>
    <row r="84" spans="2:47" s="1" customFormat="1" ht="12" hidden="1" customHeight="1">
      <c r="B84" s="25"/>
      <c r="C84" s="22" t="s">
        <v>12</v>
      </c>
      <c r="L84" s="25"/>
    </row>
    <row r="85" spans="2:47" s="1" customFormat="1" ht="16.5" hidden="1" customHeight="1">
      <c r="B85" s="25"/>
      <c r="E85" s="393" t="str">
        <f>E7</f>
        <v>Rozšírenie kapacity ČOV Odorín</v>
      </c>
      <c r="F85" s="394"/>
      <c r="G85" s="394"/>
      <c r="H85" s="394"/>
      <c r="L85" s="25"/>
    </row>
    <row r="86" spans="2:47" s="1" customFormat="1" ht="12" hidden="1" customHeight="1">
      <c r="B86" s="25"/>
      <c r="C86" s="22" t="s">
        <v>89</v>
      </c>
      <c r="L86" s="25"/>
    </row>
    <row r="87" spans="2:47" s="1" customFormat="1" ht="16.5" hidden="1" customHeight="1">
      <c r="B87" s="25"/>
      <c r="E87" s="372" t="str">
        <f>E9</f>
        <v>3 - SO 03 Oplotenie</v>
      </c>
      <c r="F87" s="392"/>
      <c r="G87" s="392"/>
      <c r="H87" s="392"/>
      <c r="L87" s="25"/>
    </row>
    <row r="88" spans="2:47" s="1" customFormat="1" ht="6.95" hidden="1" customHeight="1">
      <c r="B88" s="25"/>
      <c r="L88" s="25"/>
    </row>
    <row r="89" spans="2:47" s="1" customFormat="1" ht="12" hidden="1" customHeight="1">
      <c r="B89" s="25"/>
      <c r="C89" s="22" t="s">
        <v>16</v>
      </c>
      <c r="F89" s="20" t="str">
        <f>F12</f>
        <v xml:space="preserve"> </v>
      </c>
      <c r="I89" s="22" t="s">
        <v>18</v>
      </c>
      <c r="J89" s="48">
        <f>IF(J12="","",J12)</f>
        <v>44865</v>
      </c>
      <c r="L89" s="25"/>
    </row>
    <row r="90" spans="2:47" s="1" customFormat="1" ht="6.95" hidden="1" customHeight="1">
      <c r="B90" s="25"/>
      <c r="L90" s="25"/>
    </row>
    <row r="91" spans="2:47" s="1" customFormat="1" ht="40.15" hidden="1" customHeight="1">
      <c r="B91" s="25"/>
      <c r="C91" s="22" t="s">
        <v>19</v>
      </c>
      <c r="F91" s="20" t="str">
        <f>E15</f>
        <v xml:space="preserve"> </v>
      </c>
      <c r="I91" s="22" t="s">
        <v>23</v>
      </c>
      <c r="J91" s="23" t="str">
        <f>E21</f>
        <v>Odberateľ: Obec Odorín, Odorín 266, 053 22</v>
      </c>
      <c r="L91" s="25"/>
    </row>
    <row r="92" spans="2:47" s="1" customFormat="1" ht="15.2" hidden="1" customHeight="1">
      <c r="B92" s="25"/>
      <c r="C92" s="22" t="s">
        <v>22</v>
      </c>
      <c r="F92" s="20" t="str">
        <f>IF(E18="","",E18)</f>
        <v>Projektant: Ing. Marián Tomeček</v>
      </c>
      <c r="I92" s="22" t="s">
        <v>25</v>
      </c>
      <c r="J92" s="23" t="str">
        <f>E24</f>
        <v xml:space="preserve"> </v>
      </c>
      <c r="L92" s="25"/>
    </row>
    <row r="93" spans="2:47" s="1" customFormat="1" ht="10.35" hidden="1" customHeight="1">
      <c r="B93" s="25"/>
      <c r="L93" s="25"/>
    </row>
    <row r="94" spans="2:47" s="1" customFormat="1" ht="29.25" hidden="1" customHeight="1">
      <c r="B94" s="25"/>
      <c r="C94" s="100" t="s">
        <v>92</v>
      </c>
      <c r="D94" s="92"/>
      <c r="E94" s="92"/>
      <c r="F94" s="92"/>
      <c r="G94" s="92"/>
      <c r="H94" s="92"/>
      <c r="I94" s="92"/>
      <c r="J94" s="101" t="s">
        <v>93</v>
      </c>
      <c r="K94" s="92"/>
      <c r="L94" s="25"/>
    </row>
    <row r="95" spans="2:47" s="1" customFormat="1" ht="10.35" hidden="1" customHeight="1">
      <c r="B95" s="25"/>
      <c r="L95" s="25"/>
    </row>
    <row r="96" spans="2:47" s="1" customFormat="1" ht="22.9" hidden="1" customHeight="1">
      <c r="B96" s="25"/>
      <c r="C96" s="102" t="s">
        <v>94</v>
      </c>
      <c r="J96" s="61">
        <f>J123</f>
        <v>0</v>
      </c>
      <c r="L96" s="25"/>
      <c r="AU96" s="13" t="s">
        <v>95</v>
      </c>
    </row>
    <row r="97" spans="2:12" s="8" customFormat="1" ht="24.95" hidden="1" customHeight="1">
      <c r="B97" s="103"/>
      <c r="D97" s="104" t="s">
        <v>121</v>
      </c>
      <c r="E97" s="105"/>
      <c r="F97" s="105"/>
      <c r="G97" s="105"/>
      <c r="H97" s="105"/>
      <c r="I97" s="105"/>
      <c r="J97" s="106">
        <f>J124</f>
        <v>0</v>
      </c>
      <c r="L97" s="103"/>
    </row>
    <row r="98" spans="2:12" s="11" customFormat="1" ht="19.899999999999999" hidden="1" customHeight="1">
      <c r="B98" s="139"/>
      <c r="D98" s="140" t="s">
        <v>122</v>
      </c>
      <c r="E98" s="141"/>
      <c r="F98" s="141"/>
      <c r="G98" s="141"/>
      <c r="H98" s="141"/>
      <c r="I98" s="141"/>
      <c r="J98" s="142">
        <f>J125</f>
        <v>0</v>
      </c>
      <c r="L98" s="139"/>
    </row>
    <row r="99" spans="2:12" s="11" customFormat="1" ht="19.899999999999999" hidden="1" customHeight="1">
      <c r="B99" s="139"/>
      <c r="D99" s="140" t="s">
        <v>269</v>
      </c>
      <c r="E99" s="141"/>
      <c r="F99" s="141"/>
      <c r="G99" s="141"/>
      <c r="H99" s="141"/>
      <c r="I99" s="141"/>
      <c r="J99" s="142">
        <f>J131</f>
        <v>0</v>
      </c>
      <c r="L99" s="139"/>
    </row>
    <row r="100" spans="2:12" s="11" customFormat="1" ht="19.899999999999999" hidden="1" customHeight="1">
      <c r="B100" s="139"/>
      <c r="D100" s="140" t="s">
        <v>124</v>
      </c>
      <c r="E100" s="141"/>
      <c r="F100" s="141"/>
      <c r="G100" s="141"/>
      <c r="H100" s="141"/>
      <c r="I100" s="141"/>
      <c r="J100" s="142">
        <f>J133</f>
        <v>0</v>
      </c>
      <c r="L100" s="139"/>
    </row>
    <row r="101" spans="2:12" s="11" customFormat="1" ht="19.899999999999999" hidden="1" customHeight="1">
      <c r="B101" s="139"/>
      <c r="D101" s="140" t="s">
        <v>126</v>
      </c>
      <c r="E101" s="141"/>
      <c r="F101" s="141"/>
      <c r="G101" s="141"/>
      <c r="H101" s="141"/>
      <c r="I101" s="141"/>
      <c r="J101" s="142">
        <f>J135</f>
        <v>0</v>
      </c>
      <c r="L101" s="139"/>
    </row>
    <row r="102" spans="2:12" s="8" customFormat="1" ht="24.95" hidden="1" customHeight="1">
      <c r="B102" s="103"/>
      <c r="D102" s="104" t="s">
        <v>127</v>
      </c>
      <c r="E102" s="105"/>
      <c r="F102" s="105"/>
      <c r="G102" s="105"/>
      <c r="H102" s="105"/>
      <c r="I102" s="105"/>
      <c r="J102" s="106">
        <f>J138</f>
        <v>0</v>
      </c>
      <c r="L102" s="103"/>
    </row>
    <row r="103" spans="2:12" s="11" customFormat="1" ht="19.899999999999999" hidden="1" customHeight="1">
      <c r="B103" s="139"/>
      <c r="D103" s="140" t="s">
        <v>270</v>
      </c>
      <c r="E103" s="141"/>
      <c r="F103" s="141"/>
      <c r="G103" s="141"/>
      <c r="H103" s="141"/>
      <c r="I103" s="141"/>
      <c r="J103" s="142">
        <f>J139</f>
        <v>0</v>
      </c>
      <c r="L103" s="139"/>
    </row>
    <row r="104" spans="2:12" s="1" customFormat="1" ht="21.75" hidden="1" customHeight="1">
      <c r="B104" s="25"/>
      <c r="L104" s="25"/>
    </row>
    <row r="105" spans="2:12" s="1" customFormat="1" ht="6.95" hidden="1" customHeight="1"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25"/>
    </row>
    <row r="106" spans="2:12" hidden="1"/>
    <row r="107" spans="2:12" hidden="1"/>
    <row r="108" spans="2:12" hidden="1"/>
    <row r="109" spans="2:12" s="1" customFormat="1" ht="6.95" customHeight="1"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25"/>
    </row>
    <row r="110" spans="2:12" s="1" customFormat="1" ht="24.95" customHeight="1">
      <c r="B110" s="25"/>
      <c r="C110" s="17" t="s">
        <v>97</v>
      </c>
      <c r="L110" s="25"/>
    </row>
    <row r="111" spans="2:12" s="1" customFormat="1" ht="6.95" customHeight="1">
      <c r="B111" s="25"/>
      <c r="L111" s="25"/>
    </row>
    <row r="112" spans="2:12" s="1" customFormat="1" ht="12" customHeight="1">
      <c r="B112" s="25"/>
      <c r="C112" s="22" t="s">
        <v>12</v>
      </c>
      <c r="L112" s="25"/>
    </row>
    <row r="113" spans="2:65" s="1" customFormat="1" ht="16.5" customHeight="1">
      <c r="B113" s="25"/>
      <c r="E113" s="393" t="str">
        <f>E7</f>
        <v>Rozšírenie kapacity ČOV Odorín</v>
      </c>
      <c r="F113" s="394"/>
      <c r="G113" s="394"/>
      <c r="H113" s="394"/>
      <c r="L113" s="25"/>
    </row>
    <row r="114" spans="2:65" s="1" customFormat="1" ht="12" customHeight="1">
      <c r="B114" s="25"/>
      <c r="C114" s="22" t="s">
        <v>89</v>
      </c>
      <c r="L114" s="25"/>
    </row>
    <row r="115" spans="2:65" s="1" customFormat="1" ht="16.5" customHeight="1">
      <c r="B115" s="25"/>
      <c r="E115" s="372" t="str">
        <f>E9</f>
        <v>3 - SO 03 Oplotenie</v>
      </c>
      <c r="F115" s="392"/>
      <c r="G115" s="392"/>
      <c r="H115" s="392"/>
      <c r="L115" s="25"/>
    </row>
    <row r="116" spans="2:65" s="1" customFormat="1" ht="6.95" customHeight="1">
      <c r="B116" s="25"/>
      <c r="L116" s="25"/>
    </row>
    <row r="117" spans="2:65" s="1" customFormat="1" ht="12" customHeight="1">
      <c r="B117" s="25"/>
      <c r="C117" s="22" t="s">
        <v>16</v>
      </c>
      <c r="F117" s="20" t="str">
        <f>F12</f>
        <v xml:space="preserve"> </v>
      </c>
      <c r="I117" s="22" t="s">
        <v>18</v>
      </c>
      <c r="J117" s="48">
        <f>IF(J12="","",J12)</f>
        <v>44865</v>
      </c>
      <c r="L117" s="25"/>
    </row>
    <row r="118" spans="2:65" s="1" customFormat="1" ht="6.95" customHeight="1">
      <c r="B118" s="25"/>
      <c r="L118" s="25"/>
    </row>
    <row r="119" spans="2:65" s="1" customFormat="1" ht="40.15" customHeight="1">
      <c r="B119" s="25"/>
      <c r="C119" s="22" t="s">
        <v>19</v>
      </c>
      <c r="F119" s="20" t="str">
        <f>E15</f>
        <v xml:space="preserve"> </v>
      </c>
      <c r="I119" s="22" t="s">
        <v>23</v>
      </c>
      <c r="J119" s="23" t="str">
        <f>E21</f>
        <v>Odberateľ: Obec Odorín, Odorín 266, 053 22</v>
      </c>
      <c r="L119" s="25"/>
    </row>
    <row r="120" spans="2:65" s="1" customFormat="1" ht="15.2" customHeight="1">
      <c r="B120" s="25"/>
      <c r="C120" s="22" t="s">
        <v>22</v>
      </c>
      <c r="F120" s="20" t="str">
        <f>IF(E18="","",E18)</f>
        <v>Projektant: Ing. Marián Tomeček</v>
      </c>
      <c r="I120" s="22" t="s">
        <v>25</v>
      </c>
      <c r="J120" s="23" t="str">
        <f>E24</f>
        <v xml:space="preserve"> </v>
      </c>
      <c r="L120" s="25"/>
    </row>
    <row r="121" spans="2:65" s="1" customFormat="1" ht="10.35" customHeight="1">
      <c r="B121" s="25"/>
      <c r="L121" s="25"/>
    </row>
    <row r="122" spans="2:65" s="9" customFormat="1" ht="29.25" customHeight="1">
      <c r="B122" s="107"/>
      <c r="C122" s="108" t="s">
        <v>98</v>
      </c>
      <c r="D122" s="109" t="s">
        <v>52</v>
      </c>
      <c r="E122" s="109" t="s">
        <v>48</v>
      </c>
      <c r="F122" s="109" t="s">
        <v>49</v>
      </c>
      <c r="G122" s="109" t="s">
        <v>99</v>
      </c>
      <c r="H122" s="109" t="s">
        <v>100</v>
      </c>
      <c r="I122" s="109" t="s">
        <v>101</v>
      </c>
      <c r="J122" s="110" t="s">
        <v>93</v>
      </c>
      <c r="K122" s="111" t="s">
        <v>102</v>
      </c>
      <c r="L122" s="107"/>
      <c r="M122" s="54" t="s">
        <v>1</v>
      </c>
      <c r="N122" s="55" t="s">
        <v>31</v>
      </c>
      <c r="O122" s="55" t="s">
        <v>103</v>
      </c>
      <c r="P122" s="55" t="s">
        <v>104</v>
      </c>
      <c r="Q122" s="55" t="s">
        <v>105</v>
      </c>
      <c r="R122" s="55" t="s">
        <v>106</v>
      </c>
      <c r="S122" s="55" t="s">
        <v>107</v>
      </c>
      <c r="T122" s="56" t="s">
        <v>108</v>
      </c>
    </row>
    <row r="123" spans="2:65" s="1" customFormat="1" ht="22.9" customHeight="1">
      <c r="B123" s="25"/>
      <c r="C123" s="59" t="s">
        <v>94</v>
      </c>
      <c r="J123" s="112"/>
      <c r="L123" s="25"/>
      <c r="M123" s="57"/>
      <c r="N123" s="49"/>
      <c r="O123" s="49"/>
      <c r="P123" s="113">
        <f>P124+P138</f>
        <v>0</v>
      </c>
      <c r="Q123" s="49"/>
      <c r="R123" s="113">
        <f>R124+R138</f>
        <v>8.0029792799999999</v>
      </c>
      <c r="S123" s="49"/>
      <c r="T123" s="114">
        <f>T124+T138</f>
        <v>0.17099999999999999</v>
      </c>
      <c r="AT123" s="13" t="s">
        <v>66</v>
      </c>
      <c r="AU123" s="13" t="s">
        <v>95</v>
      </c>
      <c r="BK123" s="115">
        <f>BK124+BK138</f>
        <v>0</v>
      </c>
    </row>
    <row r="124" spans="2:65" s="10" customFormat="1" ht="25.9" customHeight="1">
      <c r="B124" s="116"/>
      <c r="D124" s="117" t="s">
        <v>66</v>
      </c>
      <c r="E124" s="118" t="s">
        <v>130</v>
      </c>
      <c r="F124" s="118" t="s">
        <v>131</v>
      </c>
      <c r="J124" s="119"/>
      <c r="L124" s="116"/>
      <c r="M124" s="120"/>
      <c r="P124" s="121">
        <f>P125+P131+P133+P135</f>
        <v>0</v>
      </c>
      <c r="R124" s="121">
        <f>R125+R131+R133+R135</f>
        <v>7.9452292799999995</v>
      </c>
      <c r="T124" s="122">
        <f>T125+T131+T133+T135</f>
        <v>0</v>
      </c>
      <c r="AR124" s="117" t="s">
        <v>72</v>
      </c>
      <c r="AT124" s="123" t="s">
        <v>66</v>
      </c>
      <c r="AU124" s="123" t="s">
        <v>67</v>
      </c>
      <c r="AY124" s="117" t="s">
        <v>111</v>
      </c>
      <c r="BK124" s="124">
        <f>BK125+BK131+BK133+BK135</f>
        <v>0</v>
      </c>
    </row>
    <row r="125" spans="2:65" s="10" customFormat="1" ht="22.9" customHeight="1">
      <c r="B125" s="116"/>
      <c r="D125" s="117" t="s">
        <v>66</v>
      </c>
      <c r="E125" s="143" t="s">
        <v>72</v>
      </c>
      <c r="F125" s="143" t="s">
        <v>132</v>
      </c>
      <c r="J125" s="144"/>
      <c r="L125" s="116"/>
      <c r="M125" s="120"/>
      <c r="P125" s="121">
        <f>SUM(P126:P130)</f>
        <v>0</v>
      </c>
      <c r="R125" s="121">
        <f>SUM(R126:R130)</f>
        <v>0</v>
      </c>
      <c r="T125" s="122">
        <f>SUM(T126:T130)</f>
        <v>0</v>
      </c>
      <c r="AR125" s="117" t="s">
        <v>72</v>
      </c>
      <c r="AT125" s="123" t="s">
        <v>66</v>
      </c>
      <c r="AU125" s="123" t="s">
        <v>72</v>
      </c>
      <c r="AY125" s="117" t="s">
        <v>111</v>
      </c>
      <c r="BK125" s="124">
        <f>SUM(BK126:BK130)</f>
        <v>0</v>
      </c>
    </row>
    <row r="126" spans="2:65" s="1" customFormat="1" ht="16.5" customHeight="1">
      <c r="B126" s="125"/>
      <c r="C126" s="126" t="s">
        <v>72</v>
      </c>
      <c r="D126" s="126" t="s">
        <v>112</v>
      </c>
      <c r="E126" s="127" t="s">
        <v>271</v>
      </c>
      <c r="F126" s="128" t="s">
        <v>272</v>
      </c>
      <c r="G126" s="129" t="s">
        <v>149</v>
      </c>
      <c r="H126" s="130">
        <v>3.3660000000000001</v>
      </c>
      <c r="I126" s="131"/>
      <c r="J126" s="131"/>
      <c r="K126" s="132"/>
      <c r="L126" s="25"/>
      <c r="M126" s="145" t="s">
        <v>1</v>
      </c>
      <c r="N126" s="146" t="s">
        <v>33</v>
      </c>
      <c r="O126" s="147">
        <v>0</v>
      </c>
      <c r="P126" s="147">
        <f>O126*H126</f>
        <v>0</v>
      </c>
      <c r="Q126" s="147">
        <v>0</v>
      </c>
      <c r="R126" s="147">
        <f>Q126*H126</f>
        <v>0</v>
      </c>
      <c r="S126" s="147">
        <v>0</v>
      </c>
      <c r="T126" s="148">
        <f>S126*H126</f>
        <v>0</v>
      </c>
      <c r="AR126" s="137" t="s">
        <v>82</v>
      </c>
      <c r="AT126" s="137" t="s">
        <v>112</v>
      </c>
      <c r="AU126" s="137" t="s">
        <v>76</v>
      </c>
      <c r="AY126" s="13" t="s">
        <v>111</v>
      </c>
      <c r="BE126" s="138">
        <f>IF(N126="základná",J126,0)</f>
        <v>0</v>
      </c>
      <c r="BF126" s="138">
        <f>IF(N126="znížená",J126,0)</f>
        <v>0</v>
      </c>
      <c r="BG126" s="138">
        <f>IF(N126="zákl. prenesená",J126,0)</f>
        <v>0</v>
      </c>
      <c r="BH126" s="138">
        <f>IF(N126="zníž. prenesená",J126,0)</f>
        <v>0</v>
      </c>
      <c r="BI126" s="138">
        <f>IF(N126="nulová",J126,0)</f>
        <v>0</v>
      </c>
      <c r="BJ126" s="13" t="s">
        <v>76</v>
      </c>
      <c r="BK126" s="138">
        <f>ROUND(I126*H126,2)</f>
        <v>0</v>
      </c>
      <c r="BL126" s="13" t="s">
        <v>82</v>
      </c>
      <c r="BM126" s="137" t="s">
        <v>76</v>
      </c>
    </row>
    <row r="127" spans="2:65" s="1" customFormat="1" ht="16.5" customHeight="1">
      <c r="B127" s="125"/>
      <c r="C127" s="126" t="s">
        <v>76</v>
      </c>
      <c r="D127" s="126" t="s">
        <v>112</v>
      </c>
      <c r="E127" s="127" t="s">
        <v>155</v>
      </c>
      <c r="F127" s="128" t="s">
        <v>156</v>
      </c>
      <c r="G127" s="129" t="s">
        <v>149</v>
      </c>
      <c r="H127" s="130">
        <v>3.3660000000000001</v>
      </c>
      <c r="I127" s="131"/>
      <c r="J127" s="131"/>
      <c r="K127" s="132"/>
      <c r="L127" s="25"/>
      <c r="M127" s="145" t="s">
        <v>1</v>
      </c>
      <c r="N127" s="146" t="s">
        <v>33</v>
      </c>
      <c r="O127" s="147">
        <v>0</v>
      </c>
      <c r="P127" s="147">
        <f>O127*H127</f>
        <v>0</v>
      </c>
      <c r="Q127" s="147">
        <v>0</v>
      </c>
      <c r="R127" s="147">
        <f>Q127*H127</f>
        <v>0</v>
      </c>
      <c r="S127" s="147">
        <v>0</v>
      </c>
      <c r="T127" s="148">
        <f>S127*H127</f>
        <v>0</v>
      </c>
      <c r="AR127" s="137" t="s">
        <v>82</v>
      </c>
      <c r="AT127" s="137" t="s">
        <v>112</v>
      </c>
      <c r="AU127" s="137" t="s">
        <v>76</v>
      </c>
      <c r="AY127" s="13" t="s">
        <v>111</v>
      </c>
      <c r="BE127" s="138">
        <f>IF(N127="základná",J127,0)</f>
        <v>0</v>
      </c>
      <c r="BF127" s="138">
        <f>IF(N127="znížená",J127,0)</f>
        <v>0</v>
      </c>
      <c r="BG127" s="138">
        <f>IF(N127="zákl. prenesená",J127,0)</f>
        <v>0</v>
      </c>
      <c r="BH127" s="138">
        <f>IF(N127="zníž. prenesená",J127,0)</f>
        <v>0</v>
      </c>
      <c r="BI127" s="138">
        <f>IF(N127="nulová",J127,0)</f>
        <v>0</v>
      </c>
      <c r="BJ127" s="13" t="s">
        <v>76</v>
      </c>
      <c r="BK127" s="138">
        <f>ROUND(I127*H127,2)</f>
        <v>0</v>
      </c>
      <c r="BL127" s="13" t="s">
        <v>82</v>
      </c>
      <c r="BM127" s="137" t="s">
        <v>82</v>
      </c>
    </row>
    <row r="128" spans="2:65" s="1" customFormat="1" ht="24.2" customHeight="1">
      <c r="B128" s="125"/>
      <c r="C128" s="126" t="s">
        <v>79</v>
      </c>
      <c r="D128" s="126" t="s">
        <v>112</v>
      </c>
      <c r="E128" s="127" t="s">
        <v>158</v>
      </c>
      <c r="F128" s="128" t="s">
        <v>159</v>
      </c>
      <c r="G128" s="129" t="s">
        <v>149</v>
      </c>
      <c r="H128" s="130">
        <v>3.3660000000000001</v>
      </c>
      <c r="I128" s="131"/>
      <c r="J128" s="131"/>
      <c r="K128" s="132"/>
      <c r="L128" s="25"/>
      <c r="M128" s="145" t="s">
        <v>1</v>
      </c>
      <c r="N128" s="146" t="s">
        <v>33</v>
      </c>
      <c r="O128" s="147">
        <v>0</v>
      </c>
      <c r="P128" s="147">
        <f>O128*H128</f>
        <v>0</v>
      </c>
      <c r="Q128" s="147">
        <v>0</v>
      </c>
      <c r="R128" s="147">
        <f>Q128*H128</f>
        <v>0</v>
      </c>
      <c r="S128" s="147">
        <v>0</v>
      </c>
      <c r="T128" s="148">
        <f>S128*H128</f>
        <v>0</v>
      </c>
      <c r="AR128" s="137" t="s">
        <v>82</v>
      </c>
      <c r="AT128" s="137" t="s">
        <v>112</v>
      </c>
      <c r="AU128" s="137" t="s">
        <v>76</v>
      </c>
      <c r="AY128" s="13" t="s">
        <v>111</v>
      </c>
      <c r="BE128" s="138">
        <f>IF(N128="základná",J128,0)</f>
        <v>0</v>
      </c>
      <c r="BF128" s="138">
        <f>IF(N128="znížená",J128,0)</f>
        <v>0</v>
      </c>
      <c r="BG128" s="138">
        <f>IF(N128="zákl. prenesená",J128,0)</f>
        <v>0</v>
      </c>
      <c r="BH128" s="138">
        <f>IF(N128="zníž. prenesená",J128,0)</f>
        <v>0</v>
      </c>
      <c r="BI128" s="138">
        <f>IF(N128="nulová",J128,0)</f>
        <v>0</v>
      </c>
      <c r="BJ128" s="13" t="s">
        <v>76</v>
      </c>
      <c r="BK128" s="138">
        <f>ROUND(I128*H128,2)</f>
        <v>0</v>
      </c>
      <c r="BL128" s="13" t="s">
        <v>82</v>
      </c>
      <c r="BM128" s="137" t="s">
        <v>142</v>
      </c>
    </row>
    <row r="129" spans="2:65" s="1" customFormat="1" ht="16.5" customHeight="1">
      <c r="B129" s="125"/>
      <c r="C129" s="126" t="s">
        <v>82</v>
      </c>
      <c r="D129" s="126" t="s">
        <v>112</v>
      </c>
      <c r="E129" s="127" t="s">
        <v>273</v>
      </c>
      <c r="F129" s="128" t="s">
        <v>274</v>
      </c>
      <c r="G129" s="129" t="s">
        <v>149</v>
      </c>
      <c r="H129" s="130">
        <v>3.3660000000000001</v>
      </c>
      <c r="I129" s="131"/>
      <c r="J129" s="131"/>
      <c r="K129" s="132"/>
      <c r="L129" s="25"/>
      <c r="M129" s="145" t="s">
        <v>1</v>
      </c>
      <c r="N129" s="146" t="s">
        <v>33</v>
      </c>
      <c r="O129" s="147">
        <v>0</v>
      </c>
      <c r="P129" s="147">
        <f>O129*H129</f>
        <v>0</v>
      </c>
      <c r="Q129" s="147">
        <v>0</v>
      </c>
      <c r="R129" s="147">
        <f>Q129*H129</f>
        <v>0</v>
      </c>
      <c r="S129" s="147">
        <v>0</v>
      </c>
      <c r="T129" s="148">
        <f>S129*H129</f>
        <v>0</v>
      </c>
      <c r="AR129" s="137" t="s">
        <v>82</v>
      </c>
      <c r="AT129" s="137" t="s">
        <v>112</v>
      </c>
      <c r="AU129" s="137" t="s">
        <v>76</v>
      </c>
      <c r="AY129" s="13" t="s">
        <v>111</v>
      </c>
      <c r="BE129" s="138">
        <f>IF(N129="základná",J129,0)</f>
        <v>0</v>
      </c>
      <c r="BF129" s="138">
        <f>IF(N129="znížená",J129,0)</f>
        <v>0</v>
      </c>
      <c r="BG129" s="138">
        <f>IF(N129="zákl. prenesená",J129,0)</f>
        <v>0</v>
      </c>
      <c r="BH129" s="138">
        <f>IF(N129="zníž. prenesená",J129,0)</f>
        <v>0</v>
      </c>
      <c r="BI129" s="138">
        <f>IF(N129="nulová",J129,0)</f>
        <v>0</v>
      </c>
      <c r="BJ129" s="13" t="s">
        <v>76</v>
      </c>
      <c r="BK129" s="138">
        <f>ROUND(I129*H129,2)</f>
        <v>0</v>
      </c>
      <c r="BL129" s="13" t="s">
        <v>82</v>
      </c>
      <c r="BM129" s="137" t="s">
        <v>146</v>
      </c>
    </row>
    <row r="130" spans="2:65" s="1" customFormat="1" ht="16.5" customHeight="1">
      <c r="B130" s="125"/>
      <c r="C130" s="126" t="s">
        <v>85</v>
      </c>
      <c r="D130" s="126" t="s">
        <v>112</v>
      </c>
      <c r="E130" s="127" t="s">
        <v>165</v>
      </c>
      <c r="F130" s="128" t="s">
        <v>166</v>
      </c>
      <c r="G130" s="129" t="s">
        <v>149</v>
      </c>
      <c r="H130" s="130">
        <v>3.3660000000000001</v>
      </c>
      <c r="I130" s="131"/>
      <c r="J130" s="131"/>
      <c r="K130" s="132"/>
      <c r="L130" s="25"/>
      <c r="M130" s="145" t="s">
        <v>1</v>
      </c>
      <c r="N130" s="146" t="s">
        <v>33</v>
      </c>
      <c r="O130" s="147">
        <v>0</v>
      </c>
      <c r="P130" s="147">
        <f>O130*H130</f>
        <v>0</v>
      </c>
      <c r="Q130" s="147">
        <v>0</v>
      </c>
      <c r="R130" s="147">
        <f>Q130*H130</f>
        <v>0</v>
      </c>
      <c r="S130" s="147">
        <v>0</v>
      </c>
      <c r="T130" s="148">
        <f>S130*H130</f>
        <v>0</v>
      </c>
      <c r="AR130" s="137" t="s">
        <v>82</v>
      </c>
      <c r="AT130" s="137" t="s">
        <v>112</v>
      </c>
      <c r="AU130" s="137" t="s">
        <v>76</v>
      </c>
      <c r="AY130" s="13" t="s">
        <v>111</v>
      </c>
      <c r="BE130" s="138">
        <f>IF(N130="základná",J130,0)</f>
        <v>0</v>
      </c>
      <c r="BF130" s="138">
        <f>IF(N130="znížená",J130,0)</f>
        <v>0</v>
      </c>
      <c r="BG130" s="138">
        <f>IF(N130="zákl. prenesená",J130,0)</f>
        <v>0</v>
      </c>
      <c r="BH130" s="138">
        <f>IF(N130="zníž. prenesená",J130,0)</f>
        <v>0</v>
      </c>
      <c r="BI130" s="138">
        <f>IF(N130="nulová",J130,0)</f>
        <v>0</v>
      </c>
      <c r="BJ130" s="13" t="s">
        <v>76</v>
      </c>
      <c r="BK130" s="138">
        <f>ROUND(I130*H130,2)</f>
        <v>0</v>
      </c>
      <c r="BL130" s="13" t="s">
        <v>82</v>
      </c>
      <c r="BM130" s="137" t="s">
        <v>150</v>
      </c>
    </row>
    <row r="131" spans="2:65" s="10" customFormat="1" ht="22.9" customHeight="1">
      <c r="B131" s="116"/>
      <c r="D131" s="117" t="s">
        <v>66</v>
      </c>
      <c r="E131" s="143" t="s">
        <v>76</v>
      </c>
      <c r="F131" s="143" t="s">
        <v>275</v>
      </c>
      <c r="J131" s="144"/>
      <c r="L131" s="116"/>
      <c r="M131" s="120"/>
      <c r="P131" s="121">
        <f>P132</f>
        <v>0</v>
      </c>
      <c r="R131" s="121">
        <f>R132</f>
        <v>6.8197852799999996</v>
      </c>
      <c r="T131" s="122">
        <f>T132</f>
        <v>0</v>
      </c>
      <c r="AR131" s="117" t="s">
        <v>72</v>
      </c>
      <c r="AT131" s="123" t="s">
        <v>66</v>
      </c>
      <c r="AU131" s="123" t="s">
        <v>72</v>
      </c>
      <c r="AY131" s="117" t="s">
        <v>111</v>
      </c>
      <c r="BK131" s="124">
        <f>BK132</f>
        <v>0</v>
      </c>
    </row>
    <row r="132" spans="2:65" s="1" customFormat="1" ht="24.2" customHeight="1">
      <c r="B132" s="125"/>
      <c r="C132" s="126" t="s">
        <v>142</v>
      </c>
      <c r="D132" s="126" t="s">
        <v>112</v>
      </c>
      <c r="E132" s="127" t="s">
        <v>276</v>
      </c>
      <c r="F132" s="128" t="s">
        <v>277</v>
      </c>
      <c r="G132" s="129" t="s">
        <v>149</v>
      </c>
      <c r="H132" s="130">
        <v>2.754</v>
      </c>
      <c r="I132" s="131"/>
      <c r="J132" s="131"/>
      <c r="K132" s="132"/>
      <c r="L132" s="25"/>
      <c r="M132" s="145" t="s">
        <v>1</v>
      </c>
      <c r="N132" s="146" t="s">
        <v>33</v>
      </c>
      <c r="O132" s="147">
        <v>0</v>
      </c>
      <c r="P132" s="147">
        <f>O132*H132</f>
        <v>0</v>
      </c>
      <c r="Q132" s="147">
        <v>2.4763199999999999</v>
      </c>
      <c r="R132" s="147">
        <f>Q132*H132</f>
        <v>6.8197852799999996</v>
      </c>
      <c r="S132" s="147">
        <v>0</v>
      </c>
      <c r="T132" s="148">
        <f>S132*H132</f>
        <v>0</v>
      </c>
      <c r="AR132" s="137" t="s">
        <v>82</v>
      </c>
      <c r="AT132" s="137" t="s">
        <v>112</v>
      </c>
      <c r="AU132" s="137" t="s">
        <v>76</v>
      </c>
      <c r="AY132" s="13" t="s">
        <v>111</v>
      </c>
      <c r="BE132" s="138">
        <f>IF(N132="základná",J132,0)</f>
        <v>0</v>
      </c>
      <c r="BF132" s="138">
        <f>IF(N132="znížená",J132,0)</f>
        <v>0</v>
      </c>
      <c r="BG132" s="138">
        <f>IF(N132="zákl. prenesená",J132,0)</f>
        <v>0</v>
      </c>
      <c r="BH132" s="138">
        <f>IF(N132="zníž. prenesená",J132,0)</f>
        <v>0</v>
      </c>
      <c r="BI132" s="138">
        <f>IF(N132="nulová",J132,0)</f>
        <v>0</v>
      </c>
      <c r="BJ132" s="13" t="s">
        <v>76</v>
      </c>
      <c r="BK132" s="138">
        <f>ROUND(I132*H132,2)</f>
        <v>0</v>
      </c>
      <c r="BL132" s="13" t="s">
        <v>82</v>
      </c>
      <c r="BM132" s="137" t="s">
        <v>153</v>
      </c>
    </row>
    <row r="133" spans="2:65" s="10" customFormat="1" ht="22.9" customHeight="1">
      <c r="B133" s="116"/>
      <c r="D133" s="117" t="s">
        <v>66</v>
      </c>
      <c r="E133" s="143" t="s">
        <v>142</v>
      </c>
      <c r="F133" s="143" t="s">
        <v>202</v>
      </c>
      <c r="J133" s="144"/>
      <c r="L133" s="116"/>
      <c r="M133" s="120"/>
      <c r="P133" s="121">
        <f>P134</f>
        <v>0</v>
      </c>
      <c r="R133" s="121">
        <f>R134</f>
        <v>1.124244</v>
      </c>
      <c r="T133" s="122">
        <f>T134</f>
        <v>0</v>
      </c>
      <c r="AR133" s="117" t="s">
        <v>72</v>
      </c>
      <c r="AT133" s="123" t="s">
        <v>66</v>
      </c>
      <c r="AU133" s="123" t="s">
        <v>72</v>
      </c>
      <c r="AY133" s="117" t="s">
        <v>111</v>
      </c>
      <c r="BK133" s="124">
        <f>BK134</f>
        <v>0</v>
      </c>
    </row>
    <row r="134" spans="2:65" s="1" customFormat="1" ht="16.5" customHeight="1">
      <c r="B134" s="125"/>
      <c r="C134" s="126" t="s">
        <v>154</v>
      </c>
      <c r="D134" s="126" t="s">
        <v>112</v>
      </c>
      <c r="E134" s="127" t="s">
        <v>278</v>
      </c>
      <c r="F134" s="128" t="s">
        <v>279</v>
      </c>
      <c r="G134" s="129" t="s">
        <v>149</v>
      </c>
      <c r="H134" s="130">
        <v>0.61199999999999999</v>
      </c>
      <c r="I134" s="131"/>
      <c r="J134" s="131"/>
      <c r="K134" s="132"/>
      <c r="L134" s="25"/>
      <c r="M134" s="145" t="s">
        <v>1</v>
      </c>
      <c r="N134" s="146" t="s">
        <v>33</v>
      </c>
      <c r="O134" s="147">
        <v>0</v>
      </c>
      <c r="P134" s="147">
        <f>O134*H134</f>
        <v>0</v>
      </c>
      <c r="Q134" s="147">
        <v>1.837</v>
      </c>
      <c r="R134" s="147">
        <f>Q134*H134</f>
        <v>1.124244</v>
      </c>
      <c r="S134" s="147">
        <v>0</v>
      </c>
      <c r="T134" s="148">
        <f>S134*H134</f>
        <v>0</v>
      </c>
      <c r="AR134" s="137" t="s">
        <v>82</v>
      </c>
      <c r="AT134" s="137" t="s">
        <v>112</v>
      </c>
      <c r="AU134" s="137" t="s">
        <v>76</v>
      </c>
      <c r="AY134" s="13" t="s">
        <v>111</v>
      </c>
      <c r="BE134" s="138">
        <f>IF(N134="základná",J134,0)</f>
        <v>0</v>
      </c>
      <c r="BF134" s="138">
        <f>IF(N134="znížená",J134,0)</f>
        <v>0</v>
      </c>
      <c r="BG134" s="138">
        <f>IF(N134="zákl. prenesená",J134,0)</f>
        <v>0</v>
      </c>
      <c r="BH134" s="138">
        <f>IF(N134="zníž. prenesená",J134,0)</f>
        <v>0</v>
      </c>
      <c r="BI134" s="138">
        <f>IF(N134="nulová",J134,0)</f>
        <v>0</v>
      </c>
      <c r="BJ134" s="13" t="s">
        <v>76</v>
      </c>
      <c r="BK134" s="138">
        <f>ROUND(I134*H134,2)</f>
        <v>0</v>
      </c>
      <c r="BL134" s="13" t="s">
        <v>82</v>
      </c>
      <c r="BM134" s="137" t="s">
        <v>157</v>
      </c>
    </row>
    <row r="135" spans="2:65" s="10" customFormat="1" ht="22.9" customHeight="1">
      <c r="B135" s="116"/>
      <c r="D135" s="117" t="s">
        <v>66</v>
      </c>
      <c r="E135" s="143" t="s">
        <v>161</v>
      </c>
      <c r="F135" s="143" t="s">
        <v>227</v>
      </c>
      <c r="J135" s="144"/>
      <c r="L135" s="116"/>
      <c r="M135" s="120"/>
      <c r="P135" s="121">
        <f>SUM(P136:P137)</f>
        <v>0</v>
      </c>
      <c r="R135" s="121">
        <f>SUM(R136:R137)</f>
        <v>1.2000000000000001E-3</v>
      </c>
      <c r="T135" s="122">
        <f>SUM(T136:T137)</f>
        <v>0</v>
      </c>
      <c r="AR135" s="117" t="s">
        <v>72</v>
      </c>
      <c r="AT135" s="123" t="s">
        <v>66</v>
      </c>
      <c r="AU135" s="123" t="s">
        <v>72</v>
      </c>
      <c r="AY135" s="117" t="s">
        <v>111</v>
      </c>
      <c r="BK135" s="124">
        <f>SUM(BK136:BK137)</f>
        <v>0</v>
      </c>
    </row>
    <row r="136" spans="2:65" s="1" customFormat="1" ht="24.2" customHeight="1">
      <c r="B136" s="125"/>
      <c r="C136" s="126" t="s">
        <v>146</v>
      </c>
      <c r="D136" s="126" t="s">
        <v>112</v>
      </c>
      <c r="E136" s="127" t="s">
        <v>280</v>
      </c>
      <c r="F136" s="128" t="s">
        <v>281</v>
      </c>
      <c r="G136" s="129" t="s">
        <v>282</v>
      </c>
      <c r="H136" s="130">
        <v>24</v>
      </c>
      <c r="I136" s="131"/>
      <c r="J136" s="131"/>
      <c r="K136" s="132"/>
      <c r="L136" s="25"/>
      <c r="M136" s="145" t="s">
        <v>1</v>
      </c>
      <c r="N136" s="146" t="s">
        <v>33</v>
      </c>
      <c r="O136" s="147">
        <v>0</v>
      </c>
      <c r="P136" s="147">
        <f>O136*H136</f>
        <v>0</v>
      </c>
      <c r="Q136" s="147">
        <v>5.0000000000000002E-5</v>
      </c>
      <c r="R136" s="147">
        <f>Q136*H136</f>
        <v>1.2000000000000001E-3</v>
      </c>
      <c r="S136" s="147">
        <v>0</v>
      </c>
      <c r="T136" s="148">
        <f>S136*H136</f>
        <v>0</v>
      </c>
      <c r="AR136" s="137" t="s">
        <v>82</v>
      </c>
      <c r="AT136" s="137" t="s">
        <v>112</v>
      </c>
      <c r="AU136" s="137" t="s">
        <v>76</v>
      </c>
      <c r="AY136" s="13" t="s">
        <v>111</v>
      </c>
      <c r="BE136" s="138">
        <f>IF(N136="základná",J136,0)</f>
        <v>0</v>
      </c>
      <c r="BF136" s="138">
        <f>IF(N136="znížená",J136,0)</f>
        <v>0</v>
      </c>
      <c r="BG136" s="138">
        <f>IF(N136="zákl. prenesená",J136,0)</f>
        <v>0</v>
      </c>
      <c r="BH136" s="138">
        <f>IF(N136="zníž. prenesená",J136,0)</f>
        <v>0</v>
      </c>
      <c r="BI136" s="138">
        <f>IF(N136="nulová",J136,0)</f>
        <v>0</v>
      </c>
      <c r="BJ136" s="13" t="s">
        <v>76</v>
      </c>
      <c r="BK136" s="138">
        <f>ROUND(I136*H136,2)</f>
        <v>0</v>
      </c>
      <c r="BL136" s="13" t="s">
        <v>82</v>
      </c>
      <c r="BM136" s="137" t="s">
        <v>160</v>
      </c>
    </row>
    <row r="137" spans="2:65" s="1" customFormat="1" ht="16.5" customHeight="1">
      <c r="B137" s="125"/>
      <c r="C137" s="149" t="s">
        <v>161</v>
      </c>
      <c r="D137" s="149" t="s">
        <v>248</v>
      </c>
      <c r="E137" s="150" t="s">
        <v>283</v>
      </c>
      <c r="F137" s="151" t="s">
        <v>284</v>
      </c>
      <c r="G137" s="152" t="s">
        <v>282</v>
      </c>
      <c r="H137" s="153">
        <v>24</v>
      </c>
      <c r="I137" s="154"/>
      <c r="J137" s="154"/>
      <c r="K137" s="155"/>
      <c r="L137" s="156"/>
      <c r="M137" s="157" t="s">
        <v>1</v>
      </c>
      <c r="N137" s="158" t="s">
        <v>33</v>
      </c>
      <c r="O137" s="147">
        <v>0</v>
      </c>
      <c r="P137" s="147">
        <f>O137*H137</f>
        <v>0</v>
      </c>
      <c r="Q137" s="147">
        <v>0</v>
      </c>
      <c r="R137" s="147">
        <f>Q137*H137</f>
        <v>0</v>
      </c>
      <c r="S137" s="147">
        <v>0</v>
      </c>
      <c r="T137" s="148">
        <f>S137*H137</f>
        <v>0</v>
      </c>
      <c r="AR137" s="137" t="s">
        <v>146</v>
      </c>
      <c r="AT137" s="137" t="s">
        <v>248</v>
      </c>
      <c r="AU137" s="137" t="s">
        <v>76</v>
      </c>
      <c r="AY137" s="13" t="s">
        <v>111</v>
      </c>
      <c r="BE137" s="138">
        <f>IF(N137="základná",J137,0)</f>
        <v>0</v>
      </c>
      <c r="BF137" s="138">
        <f>IF(N137="znížená",J137,0)</f>
        <v>0</v>
      </c>
      <c r="BG137" s="138">
        <f>IF(N137="zákl. prenesená",J137,0)</f>
        <v>0</v>
      </c>
      <c r="BH137" s="138">
        <f>IF(N137="zníž. prenesená",J137,0)</f>
        <v>0</v>
      </c>
      <c r="BI137" s="138">
        <f>IF(N137="nulová",J137,0)</f>
        <v>0</v>
      </c>
      <c r="BJ137" s="13" t="s">
        <v>76</v>
      </c>
      <c r="BK137" s="138">
        <f>ROUND(I137*H137,2)</f>
        <v>0</v>
      </c>
      <c r="BL137" s="13" t="s">
        <v>82</v>
      </c>
      <c r="BM137" s="137" t="s">
        <v>164</v>
      </c>
    </row>
    <row r="138" spans="2:65" s="10" customFormat="1" ht="25.9" customHeight="1">
      <c r="B138" s="116"/>
      <c r="D138" s="117" t="s">
        <v>66</v>
      </c>
      <c r="E138" s="118" t="s">
        <v>235</v>
      </c>
      <c r="F138" s="118" t="s">
        <v>236</v>
      </c>
      <c r="J138" s="119"/>
      <c r="L138" s="116"/>
      <c r="M138" s="120"/>
      <c r="P138" s="121">
        <f>P139</f>
        <v>0</v>
      </c>
      <c r="R138" s="121">
        <f>R139</f>
        <v>5.7750000000000003E-2</v>
      </c>
      <c r="T138" s="122">
        <f>T139</f>
        <v>0.17099999999999999</v>
      </c>
      <c r="AR138" s="117" t="s">
        <v>72</v>
      </c>
      <c r="AT138" s="123" t="s">
        <v>66</v>
      </c>
      <c r="AU138" s="123" t="s">
        <v>67</v>
      </c>
      <c r="AY138" s="117" t="s">
        <v>111</v>
      </c>
      <c r="BK138" s="124">
        <f>BK139</f>
        <v>0</v>
      </c>
    </row>
    <row r="139" spans="2:65" s="10" customFormat="1" ht="22.9" customHeight="1">
      <c r="B139" s="116"/>
      <c r="D139" s="117" t="s">
        <v>66</v>
      </c>
      <c r="E139" s="143" t="s">
        <v>285</v>
      </c>
      <c r="F139" s="143" t="s">
        <v>286</v>
      </c>
      <c r="J139" s="144"/>
      <c r="L139" s="116"/>
      <c r="M139" s="120"/>
      <c r="P139" s="121">
        <f>SUM(P140:P143)</f>
        <v>0</v>
      </c>
      <c r="R139" s="121">
        <f>SUM(R140:R143)</f>
        <v>5.7750000000000003E-2</v>
      </c>
      <c r="T139" s="122">
        <f>SUM(T140:T143)</f>
        <v>0.17099999999999999</v>
      </c>
      <c r="AR139" s="117" t="s">
        <v>76</v>
      </c>
      <c r="AT139" s="123" t="s">
        <v>66</v>
      </c>
      <c r="AU139" s="123" t="s">
        <v>72</v>
      </c>
      <c r="AY139" s="117" t="s">
        <v>111</v>
      </c>
      <c r="BK139" s="124">
        <f>SUM(BK140:BK143)</f>
        <v>0</v>
      </c>
    </row>
    <row r="140" spans="2:65" s="1" customFormat="1" ht="16.5" customHeight="1">
      <c r="B140" s="125"/>
      <c r="C140" s="126" t="s">
        <v>150</v>
      </c>
      <c r="D140" s="126" t="s">
        <v>112</v>
      </c>
      <c r="E140" s="127" t="s">
        <v>287</v>
      </c>
      <c r="F140" s="128" t="s">
        <v>288</v>
      </c>
      <c r="G140" s="129" t="s">
        <v>138</v>
      </c>
      <c r="H140" s="130">
        <v>38.5</v>
      </c>
      <c r="I140" s="131"/>
      <c r="J140" s="131"/>
      <c r="K140" s="132"/>
      <c r="L140" s="25"/>
      <c r="M140" s="145" t="s">
        <v>1</v>
      </c>
      <c r="N140" s="146" t="s">
        <v>33</v>
      </c>
      <c r="O140" s="147">
        <v>0</v>
      </c>
      <c r="P140" s="147">
        <f>O140*H140</f>
        <v>0</v>
      </c>
      <c r="Q140" s="147">
        <v>0</v>
      </c>
      <c r="R140" s="147">
        <f>Q140*H140</f>
        <v>0</v>
      </c>
      <c r="S140" s="147">
        <v>0</v>
      </c>
      <c r="T140" s="148">
        <f>S140*H140</f>
        <v>0</v>
      </c>
      <c r="AR140" s="137" t="s">
        <v>160</v>
      </c>
      <c r="AT140" s="137" t="s">
        <v>112</v>
      </c>
      <c r="AU140" s="137" t="s">
        <v>76</v>
      </c>
      <c r="AY140" s="13" t="s">
        <v>111</v>
      </c>
      <c r="BE140" s="138">
        <f>IF(N140="základná",J140,0)</f>
        <v>0</v>
      </c>
      <c r="BF140" s="138">
        <f>IF(N140="znížená",J140,0)</f>
        <v>0</v>
      </c>
      <c r="BG140" s="138">
        <f>IF(N140="zákl. prenesená",J140,0)</f>
        <v>0</v>
      </c>
      <c r="BH140" s="138">
        <f>IF(N140="zníž. prenesená",J140,0)</f>
        <v>0</v>
      </c>
      <c r="BI140" s="138">
        <f>IF(N140="nulová",J140,0)</f>
        <v>0</v>
      </c>
      <c r="BJ140" s="13" t="s">
        <v>76</v>
      </c>
      <c r="BK140" s="138">
        <f>ROUND(I140*H140,2)</f>
        <v>0</v>
      </c>
      <c r="BL140" s="13" t="s">
        <v>160</v>
      </c>
      <c r="BM140" s="137" t="s">
        <v>7</v>
      </c>
    </row>
    <row r="141" spans="2:65" s="1" customFormat="1" ht="24.2" customHeight="1">
      <c r="B141" s="125"/>
      <c r="C141" s="149" t="s">
        <v>167</v>
      </c>
      <c r="D141" s="149" t="s">
        <v>248</v>
      </c>
      <c r="E141" s="150" t="s">
        <v>289</v>
      </c>
      <c r="F141" s="151" t="s">
        <v>290</v>
      </c>
      <c r="G141" s="152" t="s">
        <v>138</v>
      </c>
      <c r="H141" s="153">
        <v>38.5</v>
      </c>
      <c r="I141" s="154"/>
      <c r="J141" s="154"/>
      <c r="K141" s="155"/>
      <c r="L141" s="156"/>
      <c r="M141" s="157" t="s">
        <v>1</v>
      </c>
      <c r="N141" s="158" t="s">
        <v>33</v>
      </c>
      <c r="O141" s="147">
        <v>0</v>
      </c>
      <c r="P141" s="147">
        <f>O141*H141</f>
        <v>0</v>
      </c>
      <c r="Q141" s="147">
        <v>1.5E-3</v>
      </c>
      <c r="R141" s="147">
        <f>Q141*H141</f>
        <v>5.7750000000000003E-2</v>
      </c>
      <c r="S141" s="147">
        <v>0</v>
      </c>
      <c r="T141" s="148">
        <f>S141*H141</f>
        <v>0</v>
      </c>
      <c r="AR141" s="137" t="s">
        <v>189</v>
      </c>
      <c r="AT141" s="137" t="s">
        <v>248</v>
      </c>
      <c r="AU141" s="137" t="s">
        <v>76</v>
      </c>
      <c r="AY141" s="13" t="s">
        <v>111</v>
      </c>
      <c r="BE141" s="138">
        <f>IF(N141="základná",J141,0)</f>
        <v>0</v>
      </c>
      <c r="BF141" s="138">
        <f>IF(N141="znížená",J141,0)</f>
        <v>0</v>
      </c>
      <c r="BG141" s="138">
        <f>IF(N141="zákl. prenesená",J141,0)</f>
        <v>0</v>
      </c>
      <c r="BH141" s="138">
        <f>IF(N141="zníž. prenesená",J141,0)</f>
        <v>0</v>
      </c>
      <c r="BI141" s="138">
        <f>IF(N141="nulová",J141,0)</f>
        <v>0</v>
      </c>
      <c r="BJ141" s="13" t="s">
        <v>76</v>
      </c>
      <c r="BK141" s="138">
        <f>ROUND(I141*H141,2)</f>
        <v>0</v>
      </c>
      <c r="BL141" s="13" t="s">
        <v>160</v>
      </c>
      <c r="BM141" s="137" t="s">
        <v>170</v>
      </c>
    </row>
    <row r="142" spans="2:65" s="1" customFormat="1" ht="16.5" customHeight="1">
      <c r="B142" s="125"/>
      <c r="C142" s="126" t="s">
        <v>153</v>
      </c>
      <c r="D142" s="126" t="s">
        <v>112</v>
      </c>
      <c r="E142" s="127" t="s">
        <v>291</v>
      </c>
      <c r="F142" s="128" t="s">
        <v>292</v>
      </c>
      <c r="G142" s="129" t="s">
        <v>138</v>
      </c>
      <c r="H142" s="130">
        <v>19</v>
      </c>
      <c r="I142" s="131"/>
      <c r="J142" s="131"/>
      <c r="K142" s="132"/>
      <c r="L142" s="25"/>
      <c r="M142" s="145" t="s">
        <v>1</v>
      </c>
      <c r="N142" s="146" t="s">
        <v>33</v>
      </c>
      <c r="O142" s="147">
        <v>0</v>
      </c>
      <c r="P142" s="147">
        <f>O142*H142</f>
        <v>0</v>
      </c>
      <c r="Q142" s="147">
        <v>0</v>
      </c>
      <c r="R142" s="147">
        <f>Q142*H142</f>
        <v>0</v>
      </c>
      <c r="S142" s="147">
        <v>8.9999999999999993E-3</v>
      </c>
      <c r="T142" s="148">
        <f>S142*H142</f>
        <v>0.17099999999999999</v>
      </c>
      <c r="AR142" s="137" t="s">
        <v>160</v>
      </c>
      <c r="AT142" s="137" t="s">
        <v>112</v>
      </c>
      <c r="AU142" s="137" t="s">
        <v>76</v>
      </c>
      <c r="AY142" s="13" t="s">
        <v>111</v>
      </c>
      <c r="BE142" s="138">
        <f>IF(N142="základná",J142,0)</f>
        <v>0</v>
      </c>
      <c r="BF142" s="138">
        <f>IF(N142="znížená",J142,0)</f>
        <v>0</v>
      </c>
      <c r="BG142" s="138">
        <f>IF(N142="zákl. prenesená",J142,0)</f>
        <v>0</v>
      </c>
      <c r="BH142" s="138">
        <f>IF(N142="zníž. prenesená",J142,0)</f>
        <v>0</v>
      </c>
      <c r="BI142" s="138">
        <f>IF(N142="nulová",J142,0)</f>
        <v>0</v>
      </c>
      <c r="BJ142" s="13" t="s">
        <v>76</v>
      </c>
      <c r="BK142" s="138">
        <f>ROUND(I142*H142,2)</f>
        <v>0</v>
      </c>
      <c r="BL142" s="13" t="s">
        <v>160</v>
      </c>
      <c r="BM142" s="137" t="s">
        <v>173</v>
      </c>
    </row>
    <row r="143" spans="2:65" s="1" customFormat="1" ht="24.2" customHeight="1">
      <c r="B143" s="125"/>
      <c r="C143" s="126" t="s">
        <v>175</v>
      </c>
      <c r="D143" s="126" t="s">
        <v>112</v>
      </c>
      <c r="E143" s="127" t="s">
        <v>293</v>
      </c>
      <c r="F143" s="128" t="s">
        <v>294</v>
      </c>
      <c r="G143" s="129" t="s">
        <v>255</v>
      </c>
      <c r="H143" s="130">
        <v>3.2639999999999998</v>
      </c>
      <c r="I143" s="131"/>
      <c r="J143" s="131"/>
      <c r="K143" s="132"/>
      <c r="L143" s="25"/>
      <c r="M143" s="133" t="s">
        <v>1</v>
      </c>
      <c r="N143" s="134" t="s">
        <v>33</v>
      </c>
      <c r="O143" s="135">
        <v>0</v>
      </c>
      <c r="P143" s="135">
        <f>O143*H143</f>
        <v>0</v>
      </c>
      <c r="Q143" s="135">
        <v>0</v>
      </c>
      <c r="R143" s="135">
        <f>Q143*H143</f>
        <v>0</v>
      </c>
      <c r="S143" s="135">
        <v>0</v>
      </c>
      <c r="T143" s="136">
        <f>S143*H143</f>
        <v>0</v>
      </c>
      <c r="AR143" s="137" t="s">
        <v>160</v>
      </c>
      <c r="AT143" s="137" t="s">
        <v>112</v>
      </c>
      <c r="AU143" s="137" t="s">
        <v>76</v>
      </c>
      <c r="AY143" s="13" t="s">
        <v>111</v>
      </c>
      <c r="BE143" s="138">
        <f>IF(N143="základná",J143,0)</f>
        <v>0</v>
      </c>
      <c r="BF143" s="138">
        <f>IF(N143="znížená",J143,0)</f>
        <v>0</v>
      </c>
      <c r="BG143" s="138">
        <f>IF(N143="zákl. prenesená",J143,0)</f>
        <v>0</v>
      </c>
      <c r="BH143" s="138">
        <f>IF(N143="zníž. prenesená",J143,0)</f>
        <v>0</v>
      </c>
      <c r="BI143" s="138">
        <f>IF(N143="nulová",J143,0)</f>
        <v>0</v>
      </c>
      <c r="BJ143" s="13" t="s">
        <v>76</v>
      </c>
      <c r="BK143" s="138">
        <f>ROUND(I143*H143,2)</f>
        <v>0</v>
      </c>
      <c r="BL143" s="13" t="s">
        <v>160</v>
      </c>
      <c r="BM143" s="137" t="s">
        <v>178</v>
      </c>
    </row>
    <row r="144" spans="2:65" s="1" customFormat="1" ht="6.95" customHeight="1">
      <c r="B144" s="40"/>
      <c r="C144" s="41"/>
      <c r="D144" s="41"/>
      <c r="E144" s="41"/>
      <c r="F144" s="41"/>
      <c r="G144" s="41"/>
      <c r="H144" s="41"/>
      <c r="I144" s="41"/>
      <c r="J144" s="41"/>
      <c r="K144" s="41"/>
      <c r="L144" s="25"/>
    </row>
  </sheetData>
  <autoFilter ref="C122:K143"/>
  <mergeCells count="8">
    <mergeCell ref="E113:H113"/>
    <mergeCell ref="E115:H115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49"/>
  <sheetViews>
    <sheetView showGridLines="0" tabSelected="1" topLeftCell="A10" workbookViewId="0">
      <selection activeCell="F139" sqref="F13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91" t="s">
        <v>5</v>
      </c>
      <c r="M2" s="366"/>
      <c r="N2" s="366"/>
      <c r="O2" s="366"/>
      <c r="P2" s="366"/>
      <c r="Q2" s="366"/>
      <c r="R2" s="366"/>
      <c r="S2" s="366"/>
      <c r="T2" s="366"/>
      <c r="U2" s="366"/>
      <c r="V2" s="366"/>
      <c r="AT2" s="13" t="s">
        <v>84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67</v>
      </c>
    </row>
    <row r="4" spans="2:46" ht="24.95" customHeight="1">
      <c r="B4" s="16"/>
      <c r="D4" s="17" t="s">
        <v>88</v>
      </c>
      <c r="L4" s="16"/>
      <c r="M4" s="83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6.5" customHeight="1">
      <c r="B7" s="16"/>
      <c r="E7" s="393" t="str">
        <f>'KL 1'!K6</f>
        <v>Rozšírenie kapacity ČOV Odorín</v>
      </c>
      <c r="F7" s="394"/>
      <c r="G7" s="394"/>
      <c r="H7" s="394"/>
      <c r="L7" s="16"/>
    </row>
    <row r="8" spans="2:46" s="1" customFormat="1" ht="12" customHeight="1">
      <c r="B8" s="25"/>
      <c r="D8" s="22" t="s">
        <v>89</v>
      </c>
      <c r="L8" s="25"/>
    </row>
    <row r="9" spans="2:46" s="1" customFormat="1" ht="16.5" customHeight="1">
      <c r="B9" s="25"/>
      <c r="E9" s="372" t="s">
        <v>295</v>
      </c>
      <c r="F9" s="392"/>
      <c r="G9" s="392"/>
      <c r="H9" s="392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14</v>
      </c>
      <c r="F11" s="20" t="s">
        <v>1</v>
      </c>
      <c r="I11" s="22" t="s">
        <v>15</v>
      </c>
      <c r="J11" s="20" t="s">
        <v>1</v>
      </c>
      <c r="L11" s="25"/>
    </row>
    <row r="12" spans="2:46" s="1" customFormat="1" ht="12" customHeight="1">
      <c r="B12" s="25"/>
      <c r="D12" s="22" t="s">
        <v>16</v>
      </c>
      <c r="F12" s="20" t="s">
        <v>17</v>
      </c>
      <c r="I12" s="22" t="s">
        <v>18</v>
      </c>
      <c r="J12" s="48">
        <f>'KL 1'!AN8</f>
        <v>44865</v>
      </c>
      <c r="L12" s="25"/>
    </row>
    <row r="13" spans="2:46" s="1" customFormat="1" ht="10.9" customHeight="1">
      <c r="B13" s="25"/>
      <c r="L13" s="25"/>
    </row>
    <row r="14" spans="2:46" s="1" customFormat="1" ht="12" customHeight="1">
      <c r="B14" s="25"/>
      <c r="D14" s="22" t="s">
        <v>19</v>
      </c>
      <c r="I14" s="22" t="s">
        <v>20</v>
      </c>
      <c r="J14" s="20" t="str">
        <f>IF('KL 1'!AN10="","",'KL 1'!AN10)</f>
        <v/>
      </c>
      <c r="L14" s="25"/>
    </row>
    <row r="15" spans="2:46" s="1" customFormat="1" ht="18" customHeight="1">
      <c r="B15" s="25"/>
      <c r="E15" s="20" t="str">
        <f>IF('KL 1'!E11="","",'KL 1'!E11)</f>
        <v xml:space="preserve"> </v>
      </c>
      <c r="I15" s="22" t="s">
        <v>21</v>
      </c>
      <c r="J15" s="20" t="str">
        <f>IF('KL 1'!AN11="","",'KL 1'!AN11)</f>
        <v/>
      </c>
      <c r="L15" s="25"/>
    </row>
    <row r="16" spans="2:46" s="1" customFormat="1" ht="6.95" customHeight="1">
      <c r="B16" s="25"/>
      <c r="L16" s="25"/>
    </row>
    <row r="17" spans="2:12" s="1" customFormat="1" ht="12" customHeight="1">
      <c r="B17" s="25"/>
      <c r="D17" s="22" t="s">
        <v>22</v>
      </c>
      <c r="I17" s="22" t="s">
        <v>20</v>
      </c>
      <c r="J17" s="20" t="str">
        <f>'KL 1'!AN13</f>
        <v/>
      </c>
      <c r="L17" s="25"/>
    </row>
    <row r="18" spans="2:12" s="1" customFormat="1" ht="18" customHeight="1">
      <c r="B18" s="25"/>
      <c r="E18" s="365" t="str">
        <f>'KL 1'!E14</f>
        <v xml:space="preserve"> </v>
      </c>
      <c r="F18" s="365"/>
      <c r="G18" s="365"/>
      <c r="H18" s="365"/>
      <c r="I18" s="22" t="s">
        <v>21</v>
      </c>
      <c r="J18" s="20" t="str">
        <f>'KL 1'!AN14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23</v>
      </c>
      <c r="I20" s="22" t="s">
        <v>20</v>
      </c>
      <c r="J20" s="20" t="str">
        <f>IF('KL 1'!AN16="","",'KL 1'!AN16)</f>
        <v/>
      </c>
      <c r="L20" s="25"/>
    </row>
    <row r="21" spans="2:12" s="1" customFormat="1" ht="18" customHeight="1">
      <c r="B21" s="25"/>
      <c r="E21" s="20" t="str">
        <f>IF('KL 1'!E17="","",'KL 1'!E17)</f>
        <v xml:space="preserve"> </v>
      </c>
      <c r="I21" s="22" t="s">
        <v>21</v>
      </c>
      <c r="J21" s="20" t="str">
        <f>IF('KL 1'!AN17="","",'KL 1'!AN17)</f>
        <v/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25</v>
      </c>
      <c r="I23" s="22" t="s">
        <v>20</v>
      </c>
      <c r="J23" s="20" t="str">
        <f>IF('KL 1'!AN19="","",'KL 1'!AN19)</f>
        <v/>
      </c>
      <c r="L23" s="25"/>
    </row>
    <row r="24" spans="2:12" s="1" customFormat="1" ht="18" customHeight="1">
      <c r="B24" s="25"/>
      <c r="E24" s="20" t="str">
        <f>IF('KL 1'!E20="","",'KL 1'!E20)</f>
        <v xml:space="preserve"> </v>
      </c>
      <c r="I24" s="22" t="s">
        <v>21</v>
      </c>
      <c r="J24" s="20" t="str">
        <f>IF('KL 1'!AN20="","",'KL 1'!AN20)</f>
        <v/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26</v>
      </c>
      <c r="L26" s="25"/>
    </row>
    <row r="27" spans="2:12" s="7" customFormat="1" ht="16.5" customHeight="1">
      <c r="B27" s="84"/>
      <c r="E27" s="368" t="s">
        <v>1</v>
      </c>
      <c r="F27" s="368"/>
      <c r="G27" s="368"/>
      <c r="H27" s="368"/>
      <c r="L27" s="84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35" customHeight="1">
      <c r="B30" s="25"/>
      <c r="D30" s="85" t="s">
        <v>27</v>
      </c>
      <c r="J30" s="61"/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45" customHeight="1">
      <c r="B32" s="25"/>
      <c r="F32" s="28" t="s">
        <v>29</v>
      </c>
      <c r="I32" s="28" t="s">
        <v>28</v>
      </c>
      <c r="J32" s="28" t="s">
        <v>30</v>
      </c>
      <c r="L32" s="25"/>
    </row>
    <row r="33" spans="2:12" s="1" customFormat="1" ht="14.45" customHeight="1">
      <c r="B33" s="25"/>
      <c r="D33" s="86" t="s">
        <v>31</v>
      </c>
      <c r="E33" s="30" t="s">
        <v>32</v>
      </c>
      <c r="F33" s="87">
        <f>ROUND((SUM(BE121:BE148)),  2)</f>
        <v>0</v>
      </c>
      <c r="G33" s="88"/>
      <c r="H33" s="88"/>
      <c r="I33" s="89">
        <v>0.2</v>
      </c>
      <c r="J33" s="87">
        <f>ROUND(((SUM(BE121:BE148))*I33),  2)</f>
        <v>0</v>
      </c>
      <c r="L33" s="25"/>
    </row>
    <row r="34" spans="2:12" s="1" customFormat="1" ht="14.45" customHeight="1">
      <c r="B34" s="25"/>
      <c r="E34" s="30" t="s">
        <v>33</v>
      </c>
      <c r="F34" s="90"/>
      <c r="I34" s="91">
        <v>0.2</v>
      </c>
      <c r="J34" s="90"/>
      <c r="L34" s="25"/>
    </row>
    <row r="35" spans="2:12" s="1" customFormat="1" ht="14.45" hidden="1" customHeight="1">
      <c r="B35" s="25"/>
      <c r="E35" s="22" t="s">
        <v>34</v>
      </c>
      <c r="F35" s="90">
        <f>ROUND((SUM(BG121:BG148)),  2)</f>
        <v>0</v>
      </c>
      <c r="I35" s="91">
        <v>0.2</v>
      </c>
      <c r="J35" s="90">
        <f>0</f>
        <v>0</v>
      </c>
      <c r="L35" s="25"/>
    </row>
    <row r="36" spans="2:12" s="1" customFormat="1" ht="14.45" hidden="1" customHeight="1">
      <c r="B36" s="25"/>
      <c r="E36" s="22" t="s">
        <v>35</v>
      </c>
      <c r="F36" s="90">
        <f>ROUND((SUM(BH121:BH148)),  2)</f>
        <v>0</v>
      </c>
      <c r="I36" s="91">
        <v>0.2</v>
      </c>
      <c r="J36" s="90">
        <f>0</f>
        <v>0</v>
      </c>
      <c r="L36" s="25"/>
    </row>
    <row r="37" spans="2:12" s="1" customFormat="1" ht="14.45" hidden="1" customHeight="1">
      <c r="B37" s="25"/>
      <c r="E37" s="30" t="s">
        <v>36</v>
      </c>
      <c r="F37" s="87">
        <f>ROUND((SUM(BI121:BI148)),  2)</f>
        <v>0</v>
      </c>
      <c r="G37" s="88"/>
      <c r="H37" s="88"/>
      <c r="I37" s="89">
        <v>0</v>
      </c>
      <c r="J37" s="87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92"/>
      <c r="D39" s="93" t="s">
        <v>37</v>
      </c>
      <c r="E39" s="52"/>
      <c r="F39" s="52"/>
      <c r="G39" s="94" t="s">
        <v>38</v>
      </c>
      <c r="H39" s="95" t="s">
        <v>39</v>
      </c>
      <c r="I39" s="52"/>
      <c r="J39" s="96"/>
      <c r="K39" s="97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40</v>
      </c>
      <c r="E50" s="38"/>
      <c r="F50" s="38"/>
      <c r="G50" s="37" t="s">
        <v>41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42</v>
      </c>
      <c r="E61" s="27"/>
      <c r="F61" s="98" t="s">
        <v>43</v>
      </c>
      <c r="G61" s="39" t="s">
        <v>42</v>
      </c>
      <c r="H61" s="27"/>
      <c r="I61" s="27"/>
      <c r="J61" s="99" t="s">
        <v>43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44</v>
      </c>
      <c r="E65" s="38"/>
      <c r="F65" s="38"/>
      <c r="G65" s="37" t="s">
        <v>45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42</v>
      </c>
      <c r="E76" s="27"/>
      <c r="F76" s="98" t="s">
        <v>43</v>
      </c>
      <c r="G76" s="39" t="s">
        <v>42</v>
      </c>
      <c r="H76" s="27"/>
      <c r="I76" s="27"/>
      <c r="J76" s="99" t="s">
        <v>43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7" s="1" customFormat="1" ht="6.95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5" hidden="1" customHeight="1">
      <c r="B82" s="25"/>
      <c r="C82" s="17" t="s">
        <v>91</v>
      </c>
      <c r="L82" s="25"/>
    </row>
    <row r="83" spans="2:47" s="1" customFormat="1" ht="6.95" hidden="1" customHeight="1">
      <c r="B83" s="25"/>
      <c r="L83" s="25"/>
    </row>
    <row r="84" spans="2:47" s="1" customFormat="1" ht="12" hidden="1" customHeight="1">
      <c r="B84" s="25"/>
      <c r="C84" s="22" t="s">
        <v>12</v>
      </c>
      <c r="L84" s="25"/>
    </row>
    <row r="85" spans="2:47" s="1" customFormat="1" ht="16.5" hidden="1" customHeight="1">
      <c r="B85" s="25"/>
      <c r="E85" s="393" t="str">
        <f>E7</f>
        <v>Rozšírenie kapacity ČOV Odorín</v>
      </c>
      <c r="F85" s="394"/>
      <c r="G85" s="394"/>
      <c r="H85" s="394"/>
      <c r="L85" s="25"/>
    </row>
    <row r="86" spans="2:47" s="1" customFormat="1" ht="12" hidden="1" customHeight="1">
      <c r="B86" s="25"/>
      <c r="C86" s="22" t="s">
        <v>89</v>
      </c>
      <c r="L86" s="25"/>
    </row>
    <row r="87" spans="2:47" s="1" customFormat="1" ht="16.5" hidden="1" customHeight="1">
      <c r="B87" s="25"/>
      <c r="E87" s="372" t="str">
        <f>E9</f>
        <v>4 - SO 04 Prepojovacie potrubie</v>
      </c>
      <c r="F87" s="392"/>
      <c r="G87" s="392"/>
      <c r="H87" s="392"/>
      <c r="L87" s="25"/>
    </row>
    <row r="88" spans="2:47" s="1" customFormat="1" ht="6.95" hidden="1" customHeight="1">
      <c r="B88" s="25"/>
      <c r="L88" s="25"/>
    </row>
    <row r="89" spans="2:47" s="1" customFormat="1" ht="12" hidden="1" customHeight="1">
      <c r="B89" s="25"/>
      <c r="C89" s="22" t="s">
        <v>16</v>
      </c>
      <c r="F89" s="20" t="str">
        <f>F12</f>
        <v xml:space="preserve"> </v>
      </c>
      <c r="I89" s="22" t="s">
        <v>18</v>
      </c>
      <c r="J89" s="48">
        <f>IF(J12="","",J12)</f>
        <v>44865</v>
      </c>
      <c r="L89" s="25"/>
    </row>
    <row r="90" spans="2:47" s="1" customFormat="1" ht="6.95" hidden="1" customHeight="1">
      <c r="B90" s="25"/>
      <c r="L90" s="25"/>
    </row>
    <row r="91" spans="2:47" s="1" customFormat="1" ht="15.2" hidden="1" customHeight="1">
      <c r="B91" s="25"/>
      <c r="C91" s="22" t="s">
        <v>19</v>
      </c>
      <c r="F91" s="20" t="str">
        <f>E15</f>
        <v xml:space="preserve"> </v>
      </c>
      <c r="I91" s="22" t="s">
        <v>23</v>
      </c>
      <c r="J91" s="23" t="str">
        <f>E21</f>
        <v xml:space="preserve"> </v>
      </c>
      <c r="L91" s="25"/>
    </row>
    <row r="92" spans="2:47" s="1" customFormat="1" ht="15.2" hidden="1" customHeight="1">
      <c r="B92" s="25"/>
      <c r="C92" s="22" t="s">
        <v>22</v>
      </c>
      <c r="F92" s="20" t="str">
        <f>IF(E18="","",E18)</f>
        <v xml:space="preserve"> </v>
      </c>
      <c r="I92" s="22" t="s">
        <v>25</v>
      </c>
      <c r="J92" s="23" t="str">
        <f>E24</f>
        <v xml:space="preserve"> </v>
      </c>
      <c r="L92" s="25"/>
    </row>
    <row r="93" spans="2:47" s="1" customFormat="1" ht="10.35" hidden="1" customHeight="1">
      <c r="B93" s="25"/>
      <c r="L93" s="25"/>
    </row>
    <row r="94" spans="2:47" s="1" customFormat="1" ht="29.25" hidden="1" customHeight="1">
      <c r="B94" s="25"/>
      <c r="C94" s="100" t="s">
        <v>92</v>
      </c>
      <c r="D94" s="92"/>
      <c r="E94" s="92"/>
      <c r="F94" s="92"/>
      <c r="G94" s="92"/>
      <c r="H94" s="92"/>
      <c r="I94" s="92"/>
      <c r="J94" s="101" t="s">
        <v>93</v>
      </c>
      <c r="K94" s="92"/>
      <c r="L94" s="25"/>
    </row>
    <row r="95" spans="2:47" s="1" customFormat="1" ht="10.35" hidden="1" customHeight="1">
      <c r="B95" s="25"/>
      <c r="L95" s="25"/>
    </row>
    <row r="96" spans="2:47" s="1" customFormat="1" ht="22.9" hidden="1" customHeight="1">
      <c r="B96" s="25"/>
      <c r="C96" s="102" t="s">
        <v>94</v>
      </c>
      <c r="J96" s="61">
        <f>J121</f>
        <v>0</v>
      </c>
      <c r="L96" s="25"/>
      <c r="AU96" s="13" t="s">
        <v>95</v>
      </c>
    </row>
    <row r="97" spans="2:12" s="8" customFormat="1" ht="24.95" hidden="1" customHeight="1">
      <c r="B97" s="103"/>
      <c r="D97" s="104" t="s">
        <v>296</v>
      </c>
      <c r="E97" s="105"/>
      <c r="F97" s="105"/>
      <c r="G97" s="105"/>
      <c r="H97" s="105"/>
      <c r="I97" s="105"/>
      <c r="J97" s="106">
        <f>J122</f>
        <v>0</v>
      </c>
      <c r="L97" s="103"/>
    </row>
    <row r="98" spans="2:12" s="11" customFormat="1" ht="19.899999999999999" hidden="1" customHeight="1">
      <c r="B98" s="139"/>
      <c r="D98" s="140" t="s">
        <v>297</v>
      </c>
      <c r="E98" s="141"/>
      <c r="F98" s="141"/>
      <c r="G98" s="141"/>
      <c r="H98" s="141"/>
      <c r="I98" s="141"/>
      <c r="J98" s="142">
        <f>J123</f>
        <v>0</v>
      </c>
      <c r="L98" s="139"/>
    </row>
    <row r="99" spans="2:12" s="11" customFormat="1" ht="19.899999999999999" hidden="1" customHeight="1">
      <c r="B99" s="139"/>
      <c r="D99" s="140" t="s">
        <v>298</v>
      </c>
      <c r="E99" s="141"/>
      <c r="F99" s="141"/>
      <c r="G99" s="141"/>
      <c r="H99" s="141"/>
      <c r="I99" s="141"/>
      <c r="J99" s="142">
        <f>J134</f>
        <v>0</v>
      </c>
      <c r="L99" s="139"/>
    </row>
    <row r="100" spans="2:12" s="11" customFormat="1" ht="19.899999999999999" hidden="1" customHeight="1">
      <c r="B100" s="139"/>
      <c r="D100" s="140" t="s">
        <v>299</v>
      </c>
      <c r="E100" s="141"/>
      <c r="F100" s="141"/>
      <c r="G100" s="141"/>
      <c r="H100" s="141"/>
      <c r="I100" s="141"/>
      <c r="J100" s="142">
        <f>J136</f>
        <v>0</v>
      </c>
      <c r="L100" s="139"/>
    </row>
    <row r="101" spans="2:12" s="11" customFormat="1" ht="19.899999999999999" hidden="1" customHeight="1">
      <c r="B101" s="139"/>
      <c r="D101" s="140" t="s">
        <v>300</v>
      </c>
      <c r="E101" s="141"/>
      <c r="F101" s="141"/>
      <c r="G101" s="141"/>
      <c r="H101" s="141"/>
      <c r="I101" s="141"/>
      <c r="J101" s="142">
        <f>J147</f>
        <v>0</v>
      </c>
      <c r="L101" s="139"/>
    </row>
    <row r="102" spans="2:12" s="1" customFormat="1" ht="21.75" hidden="1" customHeight="1">
      <c r="B102" s="25"/>
      <c r="L102" s="25"/>
    </row>
    <row r="103" spans="2:12" s="1" customFormat="1" ht="6.95" hidden="1" customHeight="1"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25"/>
    </row>
    <row r="104" spans="2:12" hidden="1"/>
    <row r="105" spans="2:12" hidden="1"/>
    <row r="106" spans="2:12" hidden="1"/>
    <row r="107" spans="2:12" s="1" customFormat="1" ht="6.95" customHeight="1"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25"/>
    </row>
    <row r="108" spans="2:12" s="1" customFormat="1" ht="24.95" customHeight="1">
      <c r="B108" s="25"/>
      <c r="C108" s="17" t="s">
        <v>97</v>
      </c>
      <c r="L108" s="25"/>
    </row>
    <row r="109" spans="2:12" s="1" customFormat="1" ht="6.95" customHeight="1">
      <c r="B109" s="25"/>
      <c r="L109" s="25"/>
    </row>
    <row r="110" spans="2:12" s="1" customFormat="1" ht="12" customHeight="1">
      <c r="B110" s="25"/>
      <c r="C110" s="22" t="s">
        <v>12</v>
      </c>
      <c r="L110" s="25"/>
    </row>
    <row r="111" spans="2:12" s="1" customFormat="1" ht="16.5" customHeight="1">
      <c r="B111" s="25"/>
      <c r="E111" s="393" t="str">
        <f>E7</f>
        <v>Rozšírenie kapacity ČOV Odorín</v>
      </c>
      <c r="F111" s="394"/>
      <c r="G111" s="394"/>
      <c r="H111" s="394"/>
      <c r="L111" s="25"/>
    </row>
    <row r="112" spans="2:12" s="1" customFormat="1" ht="12" customHeight="1">
      <c r="B112" s="25"/>
      <c r="C112" s="22" t="s">
        <v>89</v>
      </c>
      <c r="L112" s="25"/>
    </row>
    <row r="113" spans="2:65" s="1" customFormat="1" ht="16.5" customHeight="1">
      <c r="B113" s="25"/>
      <c r="E113" s="372" t="str">
        <f>E9</f>
        <v>4 - SO 04 Prepojovacie potrubie</v>
      </c>
      <c r="F113" s="392"/>
      <c r="G113" s="392"/>
      <c r="H113" s="392"/>
      <c r="L113" s="25"/>
    </row>
    <row r="114" spans="2:65" s="1" customFormat="1" ht="6.95" customHeight="1">
      <c r="B114" s="25"/>
      <c r="L114" s="25"/>
    </row>
    <row r="115" spans="2:65" s="1" customFormat="1" ht="12" customHeight="1">
      <c r="B115" s="25"/>
      <c r="C115" s="22" t="s">
        <v>16</v>
      </c>
      <c r="F115" s="20" t="str">
        <f>F12</f>
        <v xml:space="preserve"> </v>
      </c>
      <c r="I115" s="22" t="s">
        <v>18</v>
      </c>
      <c r="J115" s="48">
        <f>IF(J12="","",J12)</f>
        <v>44865</v>
      </c>
      <c r="L115" s="25"/>
    </row>
    <row r="116" spans="2:65" s="1" customFormat="1" ht="6.95" customHeight="1">
      <c r="B116" s="25"/>
      <c r="L116" s="25"/>
    </row>
    <row r="117" spans="2:65" s="1" customFormat="1" ht="15.2" customHeight="1">
      <c r="B117" s="25"/>
      <c r="C117" s="22" t="s">
        <v>19</v>
      </c>
      <c r="F117" s="20" t="str">
        <f>E15</f>
        <v xml:space="preserve"> </v>
      </c>
      <c r="I117" s="22" t="s">
        <v>23</v>
      </c>
      <c r="J117" s="23" t="str">
        <f>E21</f>
        <v xml:space="preserve"> </v>
      </c>
      <c r="L117" s="25"/>
    </row>
    <row r="118" spans="2:65" s="1" customFormat="1" ht="15.2" customHeight="1">
      <c r="B118" s="25"/>
      <c r="C118" s="22" t="s">
        <v>22</v>
      </c>
      <c r="F118" s="20" t="str">
        <f>IF(E18="","",E18)</f>
        <v xml:space="preserve"> </v>
      </c>
      <c r="I118" s="22" t="s">
        <v>25</v>
      </c>
      <c r="J118" s="23" t="str">
        <f>E24</f>
        <v xml:space="preserve"> </v>
      </c>
      <c r="L118" s="25"/>
    </row>
    <row r="119" spans="2:65" s="1" customFormat="1" ht="10.35" customHeight="1">
      <c r="B119" s="25"/>
      <c r="L119" s="25"/>
    </row>
    <row r="120" spans="2:65" s="9" customFormat="1" ht="29.25" customHeight="1">
      <c r="B120" s="107"/>
      <c r="C120" s="108" t="s">
        <v>98</v>
      </c>
      <c r="D120" s="109" t="s">
        <v>52</v>
      </c>
      <c r="E120" s="109" t="s">
        <v>48</v>
      </c>
      <c r="F120" s="109" t="s">
        <v>49</v>
      </c>
      <c r="G120" s="109" t="s">
        <v>99</v>
      </c>
      <c r="H120" s="109" t="s">
        <v>100</v>
      </c>
      <c r="I120" s="109" t="s">
        <v>101</v>
      </c>
      <c r="J120" s="110" t="s">
        <v>93</v>
      </c>
      <c r="K120" s="111" t="s">
        <v>102</v>
      </c>
      <c r="L120" s="107"/>
      <c r="M120" s="54" t="s">
        <v>1</v>
      </c>
      <c r="N120" s="55" t="s">
        <v>31</v>
      </c>
      <c r="O120" s="55" t="s">
        <v>103</v>
      </c>
      <c r="P120" s="55" t="s">
        <v>104</v>
      </c>
      <c r="Q120" s="55" t="s">
        <v>105</v>
      </c>
      <c r="R120" s="55" t="s">
        <v>106</v>
      </c>
      <c r="S120" s="55" t="s">
        <v>107</v>
      </c>
      <c r="T120" s="56" t="s">
        <v>108</v>
      </c>
    </row>
    <row r="121" spans="2:65" s="1" customFormat="1" ht="22.9" customHeight="1">
      <c r="B121" s="25"/>
      <c r="C121" s="59" t="s">
        <v>94</v>
      </c>
      <c r="J121" s="112"/>
      <c r="L121" s="25"/>
      <c r="M121" s="57"/>
      <c r="N121" s="49"/>
      <c r="O121" s="49"/>
      <c r="P121" s="113">
        <f>P122</f>
        <v>0</v>
      </c>
      <c r="Q121" s="49"/>
      <c r="R121" s="113">
        <f>R122</f>
        <v>0</v>
      </c>
      <c r="S121" s="49"/>
      <c r="T121" s="114">
        <f>T122</f>
        <v>0</v>
      </c>
      <c r="AT121" s="13" t="s">
        <v>66</v>
      </c>
      <c r="AU121" s="13" t="s">
        <v>95</v>
      </c>
      <c r="BK121" s="115">
        <f>BK122</f>
        <v>0</v>
      </c>
    </row>
    <row r="122" spans="2:65" s="10" customFormat="1" ht="25.9" customHeight="1">
      <c r="B122" s="116"/>
      <c r="D122" s="117" t="s">
        <v>66</v>
      </c>
      <c r="E122" s="118" t="s">
        <v>301</v>
      </c>
      <c r="F122" s="118" t="s">
        <v>302</v>
      </c>
      <c r="J122" s="119"/>
      <c r="L122" s="116"/>
      <c r="M122" s="120"/>
      <c r="P122" s="121">
        <f>P123+P134+P136+P147</f>
        <v>0</v>
      </c>
      <c r="R122" s="121">
        <f>R123+R134+R136+R147</f>
        <v>0</v>
      </c>
      <c r="T122" s="122">
        <f>T123+T134+T136+T147</f>
        <v>0</v>
      </c>
      <c r="AR122" s="117" t="s">
        <v>72</v>
      </c>
      <c r="AT122" s="123" t="s">
        <v>66</v>
      </c>
      <c r="AU122" s="123" t="s">
        <v>67</v>
      </c>
      <c r="AY122" s="117" t="s">
        <v>111</v>
      </c>
      <c r="BK122" s="124">
        <f>BK123+BK134+BK136+BK147</f>
        <v>0</v>
      </c>
    </row>
    <row r="123" spans="2:65" s="10" customFormat="1" ht="22.9" customHeight="1">
      <c r="B123" s="116"/>
      <c r="D123" s="117" t="s">
        <v>66</v>
      </c>
      <c r="E123" s="143" t="s">
        <v>72</v>
      </c>
      <c r="F123" s="143" t="s">
        <v>303</v>
      </c>
      <c r="J123" s="144"/>
      <c r="L123" s="116"/>
      <c r="M123" s="120"/>
      <c r="P123" s="121">
        <f>SUM(P124:P133)</f>
        <v>0</v>
      </c>
      <c r="R123" s="121">
        <f>SUM(R124:R133)</f>
        <v>0</v>
      </c>
      <c r="T123" s="122">
        <f>SUM(T124:T133)</f>
        <v>0</v>
      </c>
      <c r="AR123" s="117" t="s">
        <v>72</v>
      </c>
      <c r="AT123" s="123" t="s">
        <v>66</v>
      </c>
      <c r="AU123" s="123" t="s">
        <v>72</v>
      </c>
      <c r="AY123" s="117" t="s">
        <v>111</v>
      </c>
      <c r="BK123" s="124">
        <f>SUM(BK124:BK133)</f>
        <v>0</v>
      </c>
    </row>
    <row r="124" spans="2:65" s="1" customFormat="1" ht="21.75" customHeight="1">
      <c r="B124" s="125"/>
      <c r="C124" s="126" t="s">
        <v>67</v>
      </c>
      <c r="D124" s="126" t="s">
        <v>112</v>
      </c>
      <c r="E124" s="127" t="s">
        <v>304</v>
      </c>
      <c r="F124" s="128" t="s">
        <v>305</v>
      </c>
      <c r="G124" s="129" t="s">
        <v>149</v>
      </c>
      <c r="H124" s="130">
        <v>18.576000000000001</v>
      </c>
      <c r="I124" s="131"/>
      <c r="J124" s="131"/>
      <c r="K124" s="132"/>
      <c r="L124" s="25"/>
      <c r="M124" s="145" t="s">
        <v>1</v>
      </c>
      <c r="N124" s="146" t="s">
        <v>33</v>
      </c>
      <c r="O124" s="147">
        <v>0</v>
      </c>
      <c r="P124" s="147">
        <f t="shared" ref="P124:P133" si="0">O124*H124</f>
        <v>0</v>
      </c>
      <c r="Q124" s="147">
        <v>0</v>
      </c>
      <c r="R124" s="147">
        <f t="shared" ref="R124:R133" si="1">Q124*H124</f>
        <v>0</v>
      </c>
      <c r="S124" s="147">
        <v>0</v>
      </c>
      <c r="T124" s="148">
        <f t="shared" ref="T124:T133" si="2">S124*H124</f>
        <v>0</v>
      </c>
      <c r="AR124" s="137" t="s">
        <v>82</v>
      </c>
      <c r="AT124" s="137" t="s">
        <v>112</v>
      </c>
      <c r="AU124" s="137" t="s">
        <v>76</v>
      </c>
      <c r="AY124" s="13" t="s">
        <v>111</v>
      </c>
      <c r="BE124" s="138">
        <f t="shared" ref="BE124:BE133" si="3">IF(N124="základná",J124,0)</f>
        <v>0</v>
      </c>
      <c r="BF124" s="138">
        <f t="shared" ref="BF124:BF133" si="4">IF(N124="znížená",J124,0)</f>
        <v>0</v>
      </c>
      <c r="BG124" s="138">
        <f t="shared" ref="BG124:BG133" si="5">IF(N124="zákl. prenesená",J124,0)</f>
        <v>0</v>
      </c>
      <c r="BH124" s="138">
        <f t="shared" ref="BH124:BH133" si="6">IF(N124="zníž. prenesená",J124,0)</f>
        <v>0</v>
      </c>
      <c r="BI124" s="138">
        <f t="shared" ref="BI124:BI133" si="7">IF(N124="nulová",J124,0)</f>
        <v>0</v>
      </c>
      <c r="BJ124" s="13" t="s">
        <v>76</v>
      </c>
      <c r="BK124" s="138">
        <f t="shared" ref="BK124:BK133" si="8">ROUND(I124*H124,2)</f>
        <v>0</v>
      </c>
      <c r="BL124" s="13" t="s">
        <v>82</v>
      </c>
      <c r="BM124" s="137" t="s">
        <v>142</v>
      </c>
    </row>
    <row r="125" spans="2:65" s="1" customFormat="1" ht="16.5" customHeight="1">
      <c r="B125" s="125"/>
      <c r="C125" s="126" t="s">
        <v>67</v>
      </c>
      <c r="D125" s="126" t="s">
        <v>112</v>
      </c>
      <c r="E125" s="127" t="s">
        <v>306</v>
      </c>
      <c r="F125" s="128" t="s">
        <v>307</v>
      </c>
      <c r="G125" s="129" t="s">
        <v>149</v>
      </c>
      <c r="H125" s="130">
        <v>5.5730000000000004</v>
      </c>
      <c r="I125" s="131"/>
      <c r="J125" s="131"/>
      <c r="K125" s="132"/>
      <c r="L125" s="25"/>
      <c r="M125" s="145" t="s">
        <v>1</v>
      </c>
      <c r="N125" s="146" t="s">
        <v>33</v>
      </c>
      <c r="O125" s="147">
        <v>0</v>
      </c>
      <c r="P125" s="147">
        <f t="shared" si="0"/>
        <v>0</v>
      </c>
      <c r="Q125" s="147">
        <v>0</v>
      </c>
      <c r="R125" s="147">
        <f t="shared" si="1"/>
        <v>0</v>
      </c>
      <c r="S125" s="147">
        <v>0</v>
      </c>
      <c r="T125" s="148">
        <f t="shared" si="2"/>
        <v>0</v>
      </c>
      <c r="AR125" s="137" t="s">
        <v>82</v>
      </c>
      <c r="AT125" s="137" t="s">
        <v>112</v>
      </c>
      <c r="AU125" s="137" t="s">
        <v>76</v>
      </c>
      <c r="AY125" s="13" t="s">
        <v>111</v>
      </c>
      <c r="BE125" s="138">
        <f t="shared" si="3"/>
        <v>0</v>
      </c>
      <c r="BF125" s="138">
        <f t="shared" si="4"/>
        <v>0</v>
      </c>
      <c r="BG125" s="138">
        <f t="shared" si="5"/>
        <v>0</v>
      </c>
      <c r="BH125" s="138">
        <f t="shared" si="6"/>
        <v>0</v>
      </c>
      <c r="BI125" s="138">
        <f t="shared" si="7"/>
        <v>0</v>
      </c>
      <c r="BJ125" s="13" t="s">
        <v>76</v>
      </c>
      <c r="BK125" s="138">
        <f t="shared" si="8"/>
        <v>0</v>
      </c>
      <c r="BL125" s="13" t="s">
        <v>82</v>
      </c>
      <c r="BM125" s="137" t="s">
        <v>146</v>
      </c>
    </row>
    <row r="126" spans="2:65" s="1" customFormat="1" ht="24.2" customHeight="1">
      <c r="B126" s="125"/>
      <c r="C126" s="126" t="s">
        <v>67</v>
      </c>
      <c r="D126" s="126" t="s">
        <v>112</v>
      </c>
      <c r="E126" s="127" t="s">
        <v>308</v>
      </c>
      <c r="F126" s="128" t="s">
        <v>309</v>
      </c>
      <c r="G126" s="129" t="s">
        <v>185</v>
      </c>
      <c r="H126" s="130">
        <v>38.837000000000003</v>
      </c>
      <c r="I126" s="131"/>
      <c r="J126" s="131"/>
      <c r="K126" s="132"/>
      <c r="L126" s="25"/>
      <c r="M126" s="145" t="s">
        <v>1</v>
      </c>
      <c r="N126" s="146" t="s">
        <v>33</v>
      </c>
      <c r="O126" s="147">
        <v>0</v>
      </c>
      <c r="P126" s="147">
        <f t="shared" si="0"/>
        <v>0</v>
      </c>
      <c r="Q126" s="147">
        <v>0</v>
      </c>
      <c r="R126" s="147">
        <f t="shared" si="1"/>
        <v>0</v>
      </c>
      <c r="S126" s="147">
        <v>0</v>
      </c>
      <c r="T126" s="148">
        <f t="shared" si="2"/>
        <v>0</v>
      </c>
      <c r="AR126" s="137" t="s">
        <v>82</v>
      </c>
      <c r="AT126" s="137" t="s">
        <v>112</v>
      </c>
      <c r="AU126" s="137" t="s">
        <v>76</v>
      </c>
      <c r="AY126" s="13" t="s">
        <v>111</v>
      </c>
      <c r="BE126" s="138">
        <f t="shared" si="3"/>
        <v>0</v>
      </c>
      <c r="BF126" s="138">
        <f t="shared" si="4"/>
        <v>0</v>
      </c>
      <c r="BG126" s="138">
        <f t="shared" si="5"/>
        <v>0</v>
      </c>
      <c r="BH126" s="138">
        <f t="shared" si="6"/>
        <v>0</v>
      </c>
      <c r="BI126" s="138">
        <f t="shared" si="7"/>
        <v>0</v>
      </c>
      <c r="BJ126" s="13" t="s">
        <v>76</v>
      </c>
      <c r="BK126" s="138">
        <f t="shared" si="8"/>
        <v>0</v>
      </c>
      <c r="BL126" s="13" t="s">
        <v>82</v>
      </c>
      <c r="BM126" s="137" t="s">
        <v>150</v>
      </c>
    </row>
    <row r="127" spans="2:65" s="1" customFormat="1" ht="24.2" customHeight="1">
      <c r="B127" s="125"/>
      <c r="C127" s="126" t="s">
        <v>67</v>
      </c>
      <c r="D127" s="126" t="s">
        <v>112</v>
      </c>
      <c r="E127" s="127" t="s">
        <v>310</v>
      </c>
      <c r="F127" s="128" t="s">
        <v>311</v>
      </c>
      <c r="G127" s="129" t="s">
        <v>185</v>
      </c>
      <c r="H127" s="130">
        <v>38.837000000000003</v>
      </c>
      <c r="I127" s="131"/>
      <c r="J127" s="131"/>
      <c r="K127" s="132"/>
      <c r="L127" s="25"/>
      <c r="M127" s="145" t="s">
        <v>1</v>
      </c>
      <c r="N127" s="146" t="s">
        <v>33</v>
      </c>
      <c r="O127" s="147">
        <v>0</v>
      </c>
      <c r="P127" s="147">
        <f t="shared" si="0"/>
        <v>0</v>
      </c>
      <c r="Q127" s="147">
        <v>0</v>
      </c>
      <c r="R127" s="147">
        <f t="shared" si="1"/>
        <v>0</v>
      </c>
      <c r="S127" s="147">
        <v>0</v>
      </c>
      <c r="T127" s="148">
        <f t="shared" si="2"/>
        <v>0</v>
      </c>
      <c r="AR127" s="137" t="s">
        <v>82</v>
      </c>
      <c r="AT127" s="137" t="s">
        <v>112</v>
      </c>
      <c r="AU127" s="137" t="s">
        <v>76</v>
      </c>
      <c r="AY127" s="13" t="s">
        <v>111</v>
      </c>
      <c r="BE127" s="138">
        <f t="shared" si="3"/>
        <v>0</v>
      </c>
      <c r="BF127" s="138">
        <f t="shared" si="4"/>
        <v>0</v>
      </c>
      <c r="BG127" s="138">
        <f t="shared" si="5"/>
        <v>0</v>
      </c>
      <c r="BH127" s="138">
        <f t="shared" si="6"/>
        <v>0</v>
      </c>
      <c r="BI127" s="138">
        <f t="shared" si="7"/>
        <v>0</v>
      </c>
      <c r="BJ127" s="13" t="s">
        <v>76</v>
      </c>
      <c r="BK127" s="138">
        <f t="shared" si="8"/>
        <v>0</v>
      </c>
      <c r="BL127" s="13" t="s">
        <v>82</v>
      </c>
      <c r="BM127" s="137" t="s">
        <v>153</v>
      </c>
    </row>
    <row r="128" spans="2:65" s="1" customFormat="1" ht="21.75" customHeight="1">
      <c r="B128" s="125"/>
      <c r="C128" s="126" t="s">
        <v>67</v>
      </c>
      <c r="D128" s="126" t="s">
        <v>112</v>
      </c>
      <c r="E128" s="127" t="s">
        <v>312</v>
      </c>
      <c r="F128" s="128" t="s">
        <v>313</v>
      </c>
      <c r="G128" s="129" t="s">
        <v>149</v>
      </c>
      <c r="H128" s="130">
        <v>18.576000000000001</v>
      </c>
      <c r="I128" s="131"/>
      <c r="J128" s="131"/>
      <c r="K128" s="132"/>
      <c r="L128" s="25"/>
      <c r="M128" s="145" t="s">
        <v>1</v>
      </c>
      <c r="N128" s="146" t="s">
        <v>33</v>
      </c>
      <c r="O128" s="147">
        <v>0</v>
      </c>
      <c r="P128" s="147">
        <f t="shared" si="0"/>
        <v>0</v>
      </c>
      <c r="Q128" s="147">
        <v>0</v>
      </c>
      <c r="R128" s="147">
        <f t="shared" si="1"/>
        <v>0</v>
      </c>
      <c r="S128" s="147">
        <v>0</v>
      </c>
      <c r="T128" s="148">
        <f t="shared" si="2"/>
        <v>0</v>
      </c>
      <c r="AR128" s="137" t="s">
        <v>82</v>
      </c>
      <c r="AT128" s="137" t="s">
        <v>112</v>
      </c>
      <c r="AU128" s="137" t="s">
        <v>76</v>
      </c>
      <c r="AY128" s="13" t="s">
        <v>111</v>
      </c>
      <c r="BE128" s="138">
        <f t="shared" si="3"/>
        <v>0</v>
      </c>
      <c r="BF128" s="138">
        <f t="shared" si="4"/>
        <v>0</v>
      </c>
      <c r="BG128" s="138">
        <f t="shared" si="5"/>
        <v>0</v>
      </c>
      <c r="BH128" s="138">
        <f t="shared" si="6"/>
        <v>0</v>
      </c>
      <c r="BI128" s="138">
        <f t="shared" si="7"/>
        <v>0</v>
      </c>
      <c r="BJ128" s="13" t="s">
        <v>76</v>
      </c>
      <c r="BK128" s="138">
        <f t="shared" si="8"/>
        <v>0</v>
      </c>
      <c r="BL128" s="13" t="s">
        <v>82</v>
      </c>
      <c r="BM128" s="137" t="s">
        <v>157</v>
      </c>
    </row>
    <row r="129" spans="2:65" s="1" customFormat="1" ht="24.2" customHeight="1">
      <c r="B129" s="125"/>
      <c r="C129" s="126" t="s">
        <v>67</v>
      </c>
      <c r="D129" s="126" t="s">
        <v>112</v>
      </c>
      <c r="E129" s="127" t="s">
        <v>314</v>
      </c>
      <c r="F129" s="128" t="s">
        <v>315</v>
      </c>
      <c r="G129" s="129" t="s">
        <v>149</v>
      </c>
      <c r="H129" s="130">
        <v>6.0209999999999999</v>
      </c>
      <c r="I129" s="131"/>
      <c r="J129" s="131"/>
      <c r="K129" s="132"/>
      <c r="L129" s="25"/>
      <c r="M129" s="145" t="s">
        <v>1</v>
      </c>
      <c r="N129" s="146" t="s">
        <v>33</v>
      </c>
      <c r="O129" s="147">
        <v>0</v>
      </c>
      <c r="P129" s="147">
        <f t="shared" si="0"/>
        <v>0</v>
      </c>
      <c r="Q129" s="147">
        <v>0</v>
      </c>
      <c r="R129" s="147">
        <f t="shared" si="1"/>
        <v>0</v>
      </c>
      <c r="S129" s="147">
        <v>0</v>
      </c>
      <c r="T129" s="148">
        <f t="shared" si="2"/>
        <v>0</v>
      </c>
      <c r="AR129" s="137" t="s">
        <v>82</v>
      </c>
      <c r="AT129" s="137" t="s">
        <v>112</v>
      </c>
      <c r="AU129" s="137" t="s">
        <v>76</v>
      </c>
      <c r="AY129" s="13" t="s">
        <v>111</v>
      </c>
      <c r="BE129" s="138">
        <f t="shared" si="3"/>
        <v>0</v>
      </c>
      <c r="BF129" s="138">
        <f t="shared" si="4"/>
        <v>0</v>
      </c>
      <c r="BG129" s="138">
        <f t="shared" si="5"/>
        <v>0</v>
      </c>
      <c r="BH129" s="138">
        <f t="shared" si="6"/>
        <v>0</v>
      </c>
      <c r="BI129" s="138">
        <f t="shared" si="7"/>
        <v>0</v>
      </c>
      <c r="BJ129" s="13" t="s">
        <v>76</v>
      </c>
      <c r="BK129" s="138">
        <f t="shared" si="8"/>
        <v>0</v>
      </c>
      <c r="BL129" s="13" t="s">
        <v>82</v>
      </c>
      <c r="BM129" s="137" t="s">
        <v>160</v>
      </c>
    </row>
    <row r="130" spans="2:65" s="1" customFormat="1" ht="16.5" customHeight="1">
      <c r="B130" s="125"/>
      <c r="C130" s="126" t="s">
        <v>67</v>
      </c>
      <c r="D130" s="126" t="s">
        <v>112</v>
      </c>
      <c r="E130" s="127" t="s">
        <v>273</v>
      </c>
      <c r="F130" s="128" t="s">
        <v>274</v>
      </c>
      <c r="G130" s="129" t="s">
        <v>149</v>
      </c>
      <c r="H130" s="130">
        <v>6.0209999999999999</v>
      </c>
      <c r="I130" s="131"/>
      <c r="J130" s="131"/>
      <c r="K130" s="132"/>
      <c r="L130" s="25"/>
      <c r="M130" s="145" t="s">
        <v>1</v>
      </c>
      <c r="N130" s="146" t="s">
        <v>33</v>
      </c>
      <c r="O130" s="147">
        <v>0</v>
      </c>
      <c r="P130" s="147">
        <f t="shared" si="0"/>
        <v>0</v>
      </c>
      <c r="Q130" s="147">
        <v>0</v>
      </c>
      <c r="R130" s="147">
        <f t="shared" si="1"/>
        <v>0</v>
      </c>
      <c r="S130" s="147">
        <v>0</v>
      </c>
      <c r="T130" s="148">
        <f t="shared" si="2"/>
        <v>0</v>
      </c>
      <c r="AR130" s="137" t="s">
        <v>82</v>
      </c>
      <c r="AT130" s="137" t="s">
        <v>112</v>
      </c>
      <c r="AU130" s="137" t="s">
        <v>76</v>
      </c>
      <c r="AY130" s="13" t="s">
        <v>111</v>
      </c>
      <c r="BE130" s="138">
        <f t="shared" si="3"/>
        <v>0</v>
      </c>
      <c r="BF130" s="138">
        <f t="shared" si="4"/>
        <v>0</v>
      </c>
      <c r="BG130" s="138">
        <f t="shared" si="5"/>
        <v>0</v>
      </c>
      <c r="BH130" s="138">
        <f t="shared" si="6"/>
        <v>0</v>
      </c>
      <c r="BI130" s="138">
        <f t="shared" si="7"/>
        <v>0</v>
      </c>
      <c r="BJ130" s="13" t="s">
        <v>76</v>
      </c>
      <c r="BK130" s="138">
        <f t="shared" si="8"/>
        <v>0</v>
      </c>
      <c r="BL130" s="13" t="s">
        <v>82</v>
      </c>
      <c r="BM130" s="137" t="s">
        <v>164</v>
      </c>
    </row>
    <row r="131" spans="2:65" s="1" customFormat="1" ht="16.5" customHeight="1">
      <c r="B131" s="125"/>
      <c r="C131" s="126" t="s">
        <v>67</v>
      </c>
      <c r="D131" s="126" t="s">
        <v>112</v>
      </c>
      <c r="E131" s="127" t="s">
        <v>168</v>
      </c>
      <c r="F131" s="128" t="s">
        <v>169</v>
      </c>
      <c r="G131" s="129" t="s">
        <v>149</v>
      </c>
      <c r="H131" s="130">
        <v>6.0209999999999999</v>
      </c>
      <c r="I131" s="131"/>
      <c r="J131" s="131"/>
      <c r="K131" s="132"/>
      <c r="L131" s="25"/>
      <c r="M131" s="145" t="s">
        <v>1</v>
      </c>
      <c r="N131" s="146" t="s">
        <v>33</v>
      </c>
      <c r="O131" s="147">
        <v>0</v>
      </c>
      <c r="P131" s="147">
        <f t="shared" si="0"/>
        <v>0</v>
      </c>
      <c r="Q131" s="147">
        <v>0</v>
      </c>
      <c r="R131" s="147">
        <f t="shared" si="1"/>
        <v>0</v>
      </c>
      <c r="S131" s="147">
        <v>0</v>
      </c>
      <c r="T131" s="148">
        <f t="shared" si="2"/>
        <v>0</v>
      </c>
      <c r="AR131" s="137" t="s">
        <v>82</v>
      </c>
      <c r="AT131" s="137" t="s">
        <v>112</v>
      </c>
      <c r="AU131" s="137" t="s">
        <v>76</v>
      </c>
      <c r="AY131" s="13" t="s">
        <v>111</v>
      </c>
      <c r="BE131" s="138">
        <f t="shared" si="3"/>
        <v>0</v>
      </c>
      <c r="BF131" s="138">
        <f t="shared" si="4"/>
        <v>0</v>
      </c>
      <c r="BG131" s="138">
        <f t="shared" si="5"/>
        <v>0</v>
      </c>
      <c r="BH131" s="138">
        <f t="shared" si="6"/>
        <v>0</v>
      </c>
      <c r="BI131" s="138">
        <f t="shared" si="7"/>
        <v>0</v>
      </c>
      <c r="BJ131" s="13" t="s">
        <v>76</v>
      </c>
      <c r="BK131" s="138">
        <f t="shared" si="8"/>
        <v>0</v>
      </c>
      <c r="BL131" s="13" t="s">
        <v>82</v>
      </c>
      <c r="BM131" s="137" t="s">
        <v>7</v>
      </c>
    </row>
    <row r="132" spans="2:65" s="1" customFormat="1" ht="16.5" customHeight="1">
      <c r="B132" s="125"/>
      <c r="C132" s="126" t="s">
        <v>67</v>
      </c>
      <c r="D132" s="126" t="s">
        <v>112</v>
      </c>
      <c r="E132" s="127" t="s">
        <v>165</v>
      </c>
      <c r="F132" s="128" t="s">
        <v>166</v>
      </c>
      <c r="G132" s="129" t="s">
        <v>149</v>
      </c>
      <c r="H132" s="130">
        <v>6.0209999999999999</v>
      </c>
      <c r="I132" s="131"/>
      <c r="J132" s="131"/>
      <c r="K132" s="132"/>
      <c r="L132" s="25"/>
      <c r="M132" s="145" t="s">
        <v>1</v>
      </c>
      <c r="N132" s="146" t="s">
        <v>33</v>
      </c>
      <c r="O132" s="147">
        <v>0</v>
      </c>
      <c r="P132" s="147">
        <f t="shared" si="0"/>
        <v>0</v>
      </c>
      <c r="Q132" s="147">
        <v>0</v>
      </c>
      <c r="R132" s="147">
        <f t="shared" si="1"/>
        <v>0</v>
      </c>
      <c r="S132" s="147">
        <v>0</v>
      </c>
      <c r="T132" s="148">
        <f t="shared" si="2"/>
        <v>0</v>
      </c>
      <c r="AR132" s="137" t="s">
        <v>82</v>
      </c>
      <c r="AT132" s="137" t="s">
        <v>112</v>
      </c>
      <c r="AU132" s="137" t="s">
        <v>76</v>
      </c>
      <c r="AY132" s="13" t="s">
        <v>111</v>
      </c>
      <c r="BE132" s="138">
        <f t="shared" si="3"/>
        <v>0</v>
      </c>
      <c r="BF132" s="138">
        <f t="shared" si="4"/>
        <v>0</v>
      </c>
      <c r="BG132" s="138">
        <f t="shared" si="5"/>
        <v>0</v>
      </c>
      <c r="BH132" s="138">
        <f t="shared" si="6"/>
        <v>0</v>
      </c>
      <c r="BI132" s="138">
        <f t="shared" si="7"/>
        <v>0</v>
      </c>
      <c r="BJ132" s="13" t="s">
        <v>76</v>
      </c>
      <c r="BK132" s="138">
        <f t="shared" si="8"/>
        <v>0</v>
      </c>
      <c r="BL132" s="13" t="s">
        <v>82</v>
      </c>
      <c r="BM132" s="137" t="s">
        <v>170</v>
      </c>
    </row>
    <row r="133" spans="2:65" s="1" customFormat="1" ht="21.75" customHeight="1">
      <c r="B133" s="125"/>
      <c r="C133" s="126" t="s">
        <v>67</v>
      </c>
      <c r="D133" s="126" t="s">
        <v>112</v>
      </c>
      <c r="E133" s="127" t="s">
        <v>316</v>
      </c>
      <c r="F133" s="128" t="s">
        <v>317</v>
      </c>
      <c r="G133" s="129" t="s">
        <v>149</v>
      </c>
      <c r="H133" s="130">
        <v>12.555</v>
      </c>
      <c r="I133" s="131"/>
      <c r="J133" s="131"/>
      <c r="K133" s="132"/>
      <c r="L133" s="25"/>
      <c r="M133" s="145" t="s">
        <v>1</v>
      </c>
      <c r="N133" s="146" t="s">
        <v>33</v>
      </c>
      <c r="O133" s="147">
        <v>0</v>
      </c>
      <c r="P133" s="147">
        <f t="shared" si="0"/>
        <v>0</v>
      </c>
      <c r="Q133" s="147">
        <v>0</v>
      </c>
      <c r="R133" s="147">
        <f t="shared" si="1"/>
        <v>0</v>
      </c>
      <c r="S133" s="147">
        <v>0</v>
      </c>
      <c r="T133" s="148">
        <f t="shared" si="2"/>
        <v>0</v>
      </c>
      <c r="AR133" s="137" t="s">
        <v>82</v>
      </c>
      <c r="AT133" s="137" t="s">
        <v>112</v>
      </c>
      <c r="AU133" s="137" t="s">
        <v>76</v>
      </c>
      <c r="AY133" s="13" t="s">
        <v>111</v>
      </c>
      <c r="BE133" s="138">
        <f t="shared" si="3"/>
        <v>0</v>
      </c>
      <c r="BF133" s="138">
        <f t="shared" si="4"/>
        <v>0</v>
      </c>
      <c r="BG133" s="138">
        <f t="shared" si="5"/>
        <v>0</v>
      </c>
      <c r="BH133" s="138">
        <f t="shared" si="6"/>
        <v>0</v>
      </c>
      <c r="BI133" s="138">
        <f t="shared" si="7"/>
        <v>0</v>
      </c>
      <c r="BJ133" s="13" t="s">
        <v>76</v>
      </c>
      <c r="BK133" s="138">
        <f t="shared" si="8"/>
        <v>0</v>
      </c>
      <c r="BL133" s="13" t="s">
        <v>82</v>
      </c>
      <c r="BM133" s="137" t="s">
        <v>173</v>
      </c>
    </row>
    <row r="134" spans="2:65" s="10" customFormat="1" ht="22.9" customHeight="1">
      <c r="B134" s="116"/>
      <c r="D134" s="117" t="s">
        <v>66</v>
      </c>
      <c r="E134" s="143" t="s">
        <v>82</v>
      </c>
      <c r="F134" s="143" t="s">
        <v>318</v>
      </c>
      <c r="J134" s="144"/>
      <c r="L134" s="116"/>
      <c r="M134" s="120"/>
      <c r="P134" s="121">
        <f>P135</f>
        <v>0</v>
      </c>
      <c r="R134" s="121">
        <f>R135</f>
        <v>0</v>
      </c>
      <c r="T134" s="122">
        <f>T135</f>
        <v>0</v>
      </c>
      <c r="AR134" s="117" t="s">
        <v>72</v>
      </c>
      <c r="AT134" s="123" t="s">
        <v>66</v>
      </c>
      <c r="AU134" s="123" t="s">
        <v>72</v>
      </c>
      <c r="AY134" s="117" t="s">
        <v>111</v>
      </c>
      <c r="BK134" s="124">
        <f>BK135</f>
        <v>0</v>
      </c>
    </row>
    <row r="135" spans="2:65" s="1" customFormat="1" ht="24.2" customHeight="1">
      <c r="B135" s="125"/>
      <c r="C135" s="126" t="s">
        <v>67</v>
      </c>
      <c r="D135" s="126" t="s">
        <v>112</v>
      </c>
      <c r="E135" s="127" t="s">
        <v>319</v>
      </c>
      <c r="F135" s="128" t="s">
        <v>320</v>
      </c>
      <c r="G135" s="129" t="s">
        <v>149</v>
      </c>
      <c r="H135" s="130">
        <v>6.0209999999999999</v>
      </c>
      <c r="I135" s="131"/>
      <c r="J135" s="131"/>
      <c r="K135" s="132"/>
      <c r="L135" s="25"/>
      <c r="M135" s="145" t="s">
        <v>1</v>
      </c>
      <c r="N135" s="146" t="s">
        <v>33</v>
      </c>
      <c r="O135" s="147">
        <v>0</v>
      </c>
      <c r="P135" s="147">
        <f>O135*H135</f>
        <v>0</v>
      </c>
      <c r="Q135" s="147">
        <v>0</v>
      </c>
      <c r="R135" s="147">
        <f>Q135*H135</f>
        <v>0</v>
      </c>
      <c r="S135" s="147">
        <v>0</v>
      </c>
      <c r="T135" s="148">
        <f>S135*H135</f>
        <v>0</v>
      </c>
      <c r="AR135" s="137" t="s">
        <v>82</v>
      </c>
      <c r="AT135" s="137" t="s">
        <v>112</v>
      </c>
      <c r="AU135" s="137" t="s">
        <v>76</v>
      </c>
      <c r="AY135" s="13" t="s">
        <v>111</v>
      </c>
      <c r="BE135" s="138">
        <f>IF(N135="základná",J135,0)</f>
        <v>0</v>
      </c>
      <c r="BF135" s="138">
        <f>IF(N135="znížená",J135,0)</f>
        <v>0</v>
      </c>
      <c r="BG135" s="138">
        <f>IF(N135="zákl. prenesená",J135,0)</f>
        <v>0</v>
      </c>
      <c r="BH135" s="138">
        <f>IF(N135="zníž. prenesená",J135,0)</f>
        <v>0</v>
      </c>
      <c r="BI135" s="138">
        <f>IF(N135="nulová",J135,0)</f>
        <v>0</v>
      </c>
      <c r="BJ135" s="13" t="s">
        <v>76</v>
      </c>
      <c r="BK135" s="138">
        <f>ROUND(I135*H135,2)</f>
        <v>0</v>
      </c>
      <c r="BL135" s="13" t="s">
        <v>82</v>
      </c>
      <c r="BM135" s="137" t="s">
        <v>181</v>
      </c>
    </row>
    <row r="136" spans="2:65" s="10" customFormat="1" ht="22.9" customHeight="1">
      <c r="B136" s="116"/>
      <c r="D136" s="117" t="s">
        <v>66</v>
      </c>
      <c r="E136" s="143" t="s">
        <v>146</v>
      </c>
      <c r="F136" s="143" t="s">
        <v>321</v>
      </c>
      <c r="J136" s="144"/>
      <c r="L136" s="116"/>
      <c r="M136" s="120"/>
      <c r="P136" s="121">
        <f>SUM(P137:P146)</f>
        <v>0</v>
      </c>
      <c r="R136" s="121">
        <f>SUM(R137:R146)</f>
        <v>0</v>
      </c>
      <c r="T136" s="122">
        <f>SUM(T137:T146)</f>
        <v>0</v>
      </c>
      <c r="AR136" s="117" t="s">
        <v>72</v>
      </c>
      <c r="AT136" s="123" t="s">
        <v>66</v>
      </c>
      <c r="AU136" s="123" t="s">
        <v>72</v>
      </c>
      <c r="AY136" s="117" t="s">
        <v>111</v>
      </c>
      <c r="BK136" s="124">
        <f>SUM(BK137:BK146)</f>
        <v>0</v>
      </c>
    </row>
    <row r="137" spans="2:65" s="1" customFormat="1" ht="21.75" customHeight="1">
      <c r="B137" s="125"/>
      <c r="C137" s="126" t="s">
        <v>67</v>
      </c>
      <c r="D137" s="126" t="s">
        <v>112</v>
      </c>
      <c r="E137" s="127" t="s">
        <v>322</v>
      </c>
      <c r="F137" s="128" t="s">
        <v>323</v>
      </c>
      <c r="G137" s="129" t="s">
        <v>138</v>
      </c>
      <c r="H137" s="130">
        <v>2.79</v>
      </c>
      <c r="I137" s="131"/>
      <c r="J137" s="131"/>
      <c r="K137" s="132"/>
      <c r="L137" s="25"/>
      <c r="M137" s="145" t="s">
        <v>1</v>
      </c>
      <c r="N137" s="146" t="s">
        <v>33</v>
      </c>
      <c r="O137" s="147">
        <v>0</v>
      </c>
      <c r="P137" s="147">
        <f t="shared" ref="P137:P146" si="9">O137*H137</f>
        <v>0</v>
      </c>
      <c r="Q137" s="147">
        <v>0</v>
      </c>
      <c r="R137" s="147">
        <f t="shared" ref="R137:R146" si="10">Q137*H137</f>
        <v>0</v>
      </c>
      <c r="S137" s="147">
        <v>0</v>
      </c>
      <c r="T137" s="148">
        <f t="shared" ref="T137:T146" si="11">S137*H137</f>
        <v>0</v>
      </c>
      <c r="AR137" s="137" t="s">
        <v>82</v>
      </c>
      <c r="AT137" s="137" t="s">
        <v>112</v>
      </c>
      <c r="AU137" s="137" t="s">
        <v>76</v>
      </c>
      <c r="AY137" s="13" t="s">
        <v>111</v>
      </c>
      <c r="BE137" s="138">
        <f t="shared" ref="BE137:BE146" si="12">IF(N137="základná",J137,0)</f>
        <v>0</v>
      </c>
      <c r="BF137" s="138">
        <f t="shared" ref="BF137:BF146" si="13">IF(N137="znížená",J137,0)</f>
        <v>0</v>
      </c>
      <c r="BG137" s="138">
        <f t="shared" ref="BG137:BG146" si="14">IF(N137="zákl. prenesená",J137,0)</f>
        <v>0</v>
      </c>
      <c r="BH137" s="138">
        <f t="shared" ref="BH137:BH146" si="15">IF(N137="zníž. prenesená",J137,0)</f>
        <v>0</v>
      </c>
      <c r="BI137" s="138">
        <f t="shared" ref="BI137:BI146" si="16">IF(N137="nulová",J137,0)</f>
        <v>0</v>
      </c>
      <c r="BJ137" s="13" t="s">
        <v>76</v>
      </c>
      <c r="BK137" s="138">
        <f t="shared" ref="BK137:BK146" si="17">ROUND(I137*H137,2)</f>
        <v>0</v>
      </c>
      <c r="BL137" s="13" t="s">
        <v>82</v>
      </c>
      <c r="BM137" s="137" t="s">
        <v>189</v>
      </c>
    </row>
    <row r="138" spans="2:65" s="1" customFormat="1" ht="33" customHeight="1">
      <c r="B138" s="125"/>
      <c r="C138" s="126" t="s">
        <v>67</v>
      </c>
      <c r="D138" s="126" t="s">
        <v>112</v>
      </c>
      <c r="E138" s="127" t="s">
        <v>324</v>
      </c>
      <c r="F138" s="128" t="s">
        <v>325</v>
      </c>
      <c r="G138" s="129" t="s">
        <v>138</v>
      </c>
      <c r="H138" s="130">
        <v>9.81</v>
      </c>
      <c r="I138" s="131"/>
      <c r="J138" s="131"/>
      <c r="K138" s="132"/>
      <c r="L138" s="25"/>
      <c r="M138" s="145" t="s">
        <v>1</v>
      </c>
      <c r="N138" s="146" t="s">
        <v>33</v>
      </c>
      <c r="O138" s="147">
        <v>0</v>
      </c>
      <c r="P138" s="147">
        <f t="shared" si="9"/>
        <v>0</v>
      </c>
      <c r="Q138" s="147">
        <v>0</v>
      </c>
      <c r="R138" s="147">
        <f t="shared" si="10"/>
        <v>0</v>
      </c>
      <c r="S138" s="147">
        <v>0</v>
      </c>
      <c r="T138" s="148">
        <f t="shared" si="11"/>
        <v>0</v>
      </c>
      <c r="AR138" s="137" t="s">
        <v>82</v>
      </c>
      <c r="AT138" s="137" t="s">
        <v>112</v>
      </c>
      <c r="AU138" s="137" t="s">
        <v>76</v>
      </c>
      <c r="AY138" s="13" t="s">
        <v>111</v>
      </c>
      <c r="BE138" s="138">
        <f t="shared" si="12"/>
        <v>0</v>
      </c>
      <c r="BF138" s="138">
        <f t="shared" si="13"/>
        <v>0</v>
      </c>
      <c r="BG138" s="138">
        <f t="shared" si="14"/>
        <v>0</v>
      </c>
      <c r="BH138" s="138">
        <f t="shared" si="15"/>
        <v>0</v>
      </c>
      <c r="BI138" s="138">
        <f t="shared" si="16"/>
        <v>0</v>
      </c>
      <c r="BJ138" s="13" t="s">
        <v>76</v>
      </c>
      <c r="BK138" s="138">
        <f t="shared" si="17"/>
        <v>0</v>
      </c>
      <c r="BL138" s="13" t="s">
        <v>82</v>
      </c>
      <c r="BM138" s="137" t="s">
        <v>193</v>
      </c>
    </row>
    <row r="139" spans="2:65" s="1" customFormat="1" ht="24.95" customHeight="1">
      <c r="B139" s="125"/>
      <c r="C139" s="149" t="s">
        <v>67</v>
      </c>
      <c r="D139" s="149" t="s">
        <v>248</v>
      </c>
      <c r="E139" s="150" t="s">
        <v>326</v>
      </c>
      <c r="F139" s="449" t="s">
        <v>601</v>
      </c>
      <c r="G139" s="152" t="s">
        <v>282</v>
      </c>
      <c r="H139" s="153">
        <v>4.04</v>
      </c>
      <c r="I139" s="154"/>
      <c r="J139" s="154"/>
      <c r="K139" s="155"/>
      <c r="L139" s="156"/>
      <c r="M139" s="157" t="s">
        <v>1</v>
      </c>
      <c r="N139" s="158" t="s">
        <v>33</v>
      </c>
      <c r="O139" s="147">
        <v>0</v>
      </c>
      <c r="P139" s="147">
        <f t="shared" si="9"/>
        <v>0</v>
      </c>
      <c r="Q139" s="147">
        <v>0</v>
      </c>
      <c r="R139" s="147">
        <f t="shared" si="10"/>
        <v>0</v>
      </c>
      <c r="S139" s="147">
        <v>0</v>
      </c>
      <c r="T139" s="148">
        <f t="shared" si="11"/>
        <v>0</v>
      </c>
      <c r="AR139" s="137" t="s">
        <v>146</v>
      </c>
      <c r="AT139" s="137" t="s">
        <v>248</v>
      </c>
      <c r="AU139" s="137" t="s">
        <v>76</v>
      </c>
      <c r="AY139" s="13" t="s">
        <v>111</v>
      </c>
      <c r="BE139" s="138">
        <f t="shared" si="12"/>
        <v>0</v>
      </c>
      <c r="BF139" s="138">
        <f t="shared" si="13"/>
        <v>0</v>
      </c>
      <c r="BG139" s="138">
        <f t="shared" si="14"/>
        <v>0</v>
      </c>
      <c r="BH139" s="138">
        <f t="shared" si="15"/>
        <v>0</v>
      </c>
      <c r="BI139" s="138">
        <f t="shared" si="16"/>
        <v>0</v>
      </c>
      <c r="BJ139" s="13" t="s">
        <v>76</v>
      </c>
      <c r="BK139" s="138">
        <f t="shared" si="17"/>
        <v>0</v>
      </c>
      <c r="BL139" s="13" t="s">
        <v>82</v>
      </c>
      <c r="BM139" s="137" t="s">
        <v>196</v>
      </c>
    </row>
    <row r="140" spans="2:65" s="1" customFormat="1" ht="16.5" customHeight="1">
      <c r="B140" s="125"/>
      <c r="C140" s="149" t="s">
        <v>67</v>
      </c>
      <c r="D140" s="149" t="s">
        <v>248</v>
      </c>
      <c r="E140" s="150" t="s">
        <v>327</v>
      </c>
      <c r="F140" s="151" t="s">
        <v>328</v>
      </c>
      <c r="G140" s="152" t="s">
        <v>282</v>
      </c>
      <c r="H140" s="153">
        <v>2.1440000000000001</v>
      </c>
      <c r="I140" s="154"/>
      <c r="J140" s="154"/>
      <c r="K140" s="155"/>
      <c r="L140" s="156"/>
      <c r="M140" s="157" t="s">
        <v>1</v>
      </c>
      <c r="N140" s="158" t="s">
        <v>33</v>
      </c>
      <c r="O140" s="147">
        <v>0</v>
      </c>
      <c r="P140" s="147">
        <f t="shared" si="9"/>
        <v>0</v>
      </c>
      <c r="Q140" s="147">
        <v>0</v>
      </c>
      <c r="R140" s="147">
        <f t="shared" si="10"/>
        <v>0</v>
      </c>
      <c r="S140" s="147">
        <v>0</v>
      </c>
      <c r="T140" s="148">
        <f t="shared" si="11"/>
        <v>0</v>
      </c>
      <c r="AR140" s="137" t="s">
        <v>146</v>
      </c>
      <c r="AT140" s="137" t="s">
        <v>248</v>
      </c>
      <c r="AU140" s="137" t="s">
        <v>76</v>
      </c>
      <c r="AY140" s="13" t="s">
        <v>111</v>
      </c>
      <c r="BE140" s="138">
        <f t="shared" si="12"/>
        <v>0</v>
      </c>
      <c r="BF140" s="138">
        <f t="shared" si="13"/>
        <v>0</v>
      </c>
      <c r="BG140" s="138">
        <f t="shared" si="14"/>
        <v>0</v>
      </c>
      <c r="BH140" s="138">
        <f t="shared" si="15"/>
        <v>0</v>
      </c>
      <c r="BI140" s="138">
        <f t="shared" si="16"/>
        <v>0</v>
      </c>
      <c r="BJ140" s="13" t="s">
        <v>76</v>
      </c>
      <c r="BK140" s="138">
        <f t="shared" si="17"/>
        <v>0</v>
      </c>
      <c r="BL140" s="13" t="s">
        <v>82</v>
      </c>
      <c r="BM140" s="137" t="s">
        <v>201</v>
      </c>
    </row>
    <row r="141" spans="2:65" s="1" customFormat="1" ht="21.75" customHeight="1">
      <c r="B141" s="125"/>
      <c r="C141" s="149" t="s">
        <v>67</v>
      </c>
      <c r="D141" s="149" t="s">
        <v>248</v>
      </c>
      <c r="E141" s="150" t="s">
        <v>329</v>
      </c>
      <c r="F141" s="151" t="s">
        <v>330</v>
      </c>
      <c r="G141" s="152" t="s">
        <v>138</v>
      </c>
      <c r="H141" s="153">
        <v>3.0489999999999999</v>
      </c>
      <c r="I141" s="154"/>
      <c r="J141" s="154"/>
      <c r="K141" s="155"/>
      <c r="L141" s="156"/>
      <c r="M141" s="157" t="s">
        <v>1</v>
      </c>
      <c r="N141" s="158" t="s">
        <v>33</v>
      </c>
      <c r="O141" s="147">
        <v>0</v>
      </c>
      <c r="P141" s="147">
        <f t="shared" si="9"/>
        <v>0</v>
      </c>
      <c r="Q141" s="147">
        <v>0</v>
      </c>
      <c r="R141" s="147">
        <f t="shared" si="10"/>
        <v>0</v>
      </c>
      <c r="S141" s="147">
        <v>0</v>
      </c>
      <c r="T141" s="148">
        <f t="shared" si="11"/>
        <v>0</v>
      </c>
      <c r="AR141" s="137" t="s">
        <v>146</v>
      </c>
      <c r="AT141" s="137" t="s">
        <v>248</v>
      </c>
      <c r="AU141" s="137" t="s">
        <v>76</v>
      </c>
      <c r="AY141" s="13" t="s">
        <v>111</v>
      </c>
      <c r="BE141" s="138">
        <f t="shared" si="12"/>
        <v>0</v>
      </c>
      <c r="BF141" s="138">
        <f t="shared" si="13"/>
        <v>0</v>
      </c>
      <c r="BG141" s="138">
        <f t="shared" si="14"/>
        <v>0</v>
      </c>
      <c r="BH141" s="138">
        <f t="shared" si="15"/>
        <v>0</v>
      </c>
      <c r="BI141" s="138">
        <f t="shared" si="16"/>
        <v>0</v>
      </c>
      <c r="BJ141" s="13" t="s">
        <v>76</v>
      </c>
      <c r="BK141" s="138">
        <f t="shared" si="17"/>
        <v>0</v>
      </c>
      <c r="BL141" s="13" t="s">
        <v>82</v>
      </c>
      <c r="BM141" s="137" t="s">
        <v>205</v>
      </c>
    </row>
    <row r="142" spans="2:65" s="1" customFormat="1" ht="24.2" customHeight="1">
      <c r="B142" s="125"/>
      <c r="C142" s="126" t="s">
        <v>67</v>
      </c>
      <c r="D142" s="126" t="s">
        <v>112</v>
      </c>
      <c r="E142" s="127" t="s">
        <v>331</v>
      </c>
      <c r="F142" s="128" t="s">
        <v>332</v>
      </c>
      <c r="G142" s="129" t="s">
        <v>282</v>
      </c>
      <c r="H142" s="130">
        <v>2</v>
      </c>
      <c r="I142" s="131"/>
      <c r="J142" s="131"/>
      <c r="K142" s="132"/>
      <c r="L142" s="25"/>
      <c r="M142" s="145" t="s">
        <v>1</v>
      </c>
      <c r="N142" s="146" t="s">
        <v>33</v>
      </c>
      <c r="O142" s="147">
        <v>0</v>
      </c>
      <c r="P142" s="147">
        <f t="shared" si="9"/>
        <v>0</v>
      </c>
      <c r="Q142" s="147">
        <v>0</v>
      </c>
      <c r="R142" s="147">
        <f t="shared" si="10"/>
        <v>0</v>
      </c>
      <c r="S142" s="147">
        <v>0</v>
      </c>
      <c r="T142" s="148">
        <f t="shared" si="11"/>
        <v>0</v>
      </c>
      <c r="AR142" s="137" t="s">
        <v>82</v>
      </c>
      <c r="AT142" s="137" t="s">
        <v>112</v>
      </c>
      <c r="AU142" s="137" t="s">
        <v>76</v>
      </c>
      <c r="AY142" s="13" t="s">
        <v>111</v>
      </c>
      <c r="BE142" s="138">
        <f t="shared" si="12"/>
        <v>0</v>
      </c>
      <c r="BF142" s="138">
        <f t="shared" si="13"/>
        <v>0</v>
      </c>
      <c r="BG142" s="138">
        <f t="shared" si="14"/>
        <v>0</v>
      </c>
      <c r="BH142" s="138">
        <f t="shared" si="15"/>
        <v>0</v>
      </c>
      <c r="BI142" s="138">
        <f t="shared" si="16"/>
        <v>0</v>
      </c>
      <c r="BJ142" s="13" t="s">
        <v>76</v>
      </c>
      <c r="BK142" s="138">
        <f t="shared" si="17"/>
        <v>0</v>
      </c>
      <c r="BL142" s="13" t="s">
        <v>82</v>
      </c>
      <c r="BM142" s="137" t="s">
        <v>209</v>
      </c>
    </row>
    <row r="143" spans="2:65" s="1" customFormat="1" ht="16.5" customHeight="1">
      <c r="B143" s="125"/>
      <c r="C143" s="149" t="s">
        <v>67</v>
      </c>
      <c r="D143" s="149" t="s">
        <v>248</v>
      </c>
      <c r="E143" s="150" t="s">
        <v>333</v>
      </c>
      <c r="F143" s="151" t="s">
        <v>334</v>
      </c>
      <c r="G143" s="152" t="s">
        <v>282</v>
      </c>
      <c r="H143" s="153">
        <v>2.02</v>
      </c>
      <c r="I143" s="154"/>
      <c r="J143" s="154"/>
      <c r="K143" s="155"/>
      <c r="L143" s="156"/>
      <c r="M143" s="157" t="s">
        <v>1</v>
      </c>
      <c r="N143" s="158" t="s">
        <v>33</v>
      </c>
      <c r="O143" s="147">
        <v>0</v>
      </c>
      <c r="P143" s="147">
        <f t="shared" si="9"/>
        <v>0</v>
      </c>
      <c r="Q143" s="147">
        <v>0</v>
      </c>
      <c r="R143" s="147">
        <f t="shared" si="10"/>
        <v>0</v>
      </c>
      <c r="S143" s="147">
        <v>0</v>
      </c>
      <c r="T143" s="148">
        <f t="shared" si="11"/>
        <v>0</v>
      </c>
      <c r="AR143" s="137" t="s">
        <v>146</v>
      </c>
      <c r="AT143" s="137" t="s">
        <v>248</v>
      </c>
      <c r="AU143" s="137" t="s">
        <v>76</v>
      </c>
      <c r="AY143" s="13" t="s">
        <v>111</v>
      </c>
      <c r="BE143" s="138">
        <f t="shared" si="12"/>
        <v>0</v>
      </c>
      <c r="BF143" s="138">
        <f t="shared" si="13"/>
        <v>0</v>
      </c>
      <c r="BG143" s="138">
        <f t="shared" si="14"/>
        <v>0</v>
      </c>
      <c r="BH143" s="138">
        <f t="shared" si="15"/>
        <v>0</v>
      </c>
      <c r="BI143" s="138">
        <f t="shared" si="16"/>
        <v>0</v>
      </c>
      <c r="BJ143" s="13" t="s">
        <v>76</v>
      </c>
      <c r="BK143" s="138">
        <f t="shared" si="17"/>
        <v>0</v>
      </c>
      <c r="BL143" s="13" t="s">
        <v>82</v>
      </c>
      <c r="BM143" s="137" t="s">
        <v>212</v>
      </c>
    </row>
    <row r="144" spans="2:65" s="1" customFormat="1" ht="24.2" customHeight="1">
      <c r="B144" s="125"/>
      <c r="C144" s="126" t="s">
        <v>67</v>
      </c>
      <c r="D144" s="126" t="s">
        <v>112</v>
      </c>
      <c r="E144" s="127" t="s">
        <v>335</v>
      </c>
      <c r="F144" s="128" t="s">
        <v>336</v>
      </c>
      <c r="G144" s="129" t="s">
        <v>138</v>
      </c>
      <c r="H144" s="130">
        <v>9.81</v>
      </c>
      <c r="I144" s="131"/>
      <c r="J144" s="131"/>
      <c r="K144" s="132"/>
      <c r="L144" s="25"/>
      <c r="M144" s="145" t="s">
        <v>1</v>
      </c>
      <c r="N144" s="146" t="s">
        <v>33</v>
      </c>
      <c r="O144" s="147">
        <v>0</v>
      </c>
      <c r="P144" s="147">
        <f t="shared" si="9"/>
        <v>0</v>
      </c>
      <c r="Q144" s="147">
        <v>0</v>
      </c>
      <c r="R144" s="147">
        <f t="shared" si="10"/>
        <v>0</v>
      </c>
      <c r="S144" s="147">
        <v>0</v>
      </c>
      <c r="T144" s="148">
        <f t="shared" si="11"/>
        <v>0</v>
      </c>
      <c r="AR144" s="137" t="s">
        <v>82</v>
      </c>
      <c r="AT144" s="137" t="s">
        <v>112</v>
      </c>
      <c r="AU144" s="137" t="s">
        <v>76</v>
      </c>
      <c r="AY144" s="13" t="s">
        <v>111</v>
      </c>
      <c r="BE144" s="138">
        <f t="shared" si="12"/>
        <v>0</v>
      </c>
      <c r="BF144" s="138">
        <f t="shared" si="13"/>
        <v>0</v>
      </c>
      <c r="BG144" s="138">
        <f t="shared" si="14"/>
        <v>0</v>
      </c>
      <c r="BH144" s="138">
        <f t="shared" si="15"/>
        <v>0</v>
      </c>
      <c r="BI144" s="138">
        <f t="shared" si="16"/>
        <v>0</v>
      </c>
      <c r="BJ144" s="13" t="s">
        <v>76</v>
      </c>
      <c r="BK144" s="138">
        <f t="shared" si="17"/>
        <v>0</v>
      </c>
      <c r="BL144" s="13" t="s">
        <v>82</v>
      </c>
      <c r="BM144" s="137" t="s">
        <v>216</v>
      </c>
    </row>
    <row r="145" spans="2:65" s="1" customFormat="1" ht="16.5" customHeight="1">
      <c r="B145" s="125"/>
      <c r="C145" s="126" t="s">
        <v>67</v>
      </c>
      <c r="D145" s="126" t="s">
        <v>112</v>
      </c>
      <c r="E145" s="127" t="s">
        <v>337</v>
      </c>
      <c r="F145" s="128" t="s">
        <v>338</v>
      </c>
      <c r="G145" s="129" t="s">
        <v>138</v>
      </c>
      <c r="H145" s="130">
        <v>2.79</v>
      </c>
      <c r="I145" s="131"/>
      <c r="J145" s="131"/>
      <c r="K145" s="132"/>
      <c r="L145" s="25"/>
      <c r="M145" s="145" t="s">
        <v>1</v>
      </c>
      <c r="N145" s="146" t="s">
        <v>33</v>
      </c>
      <c r="O145" s="147">
        <v>0</v>
      </c>
      <c r="P145" s="147">
        <f t="shared" si="9"/>
        <v>0</v>
      </c>
      <c r="Q145" s="147">
        <v>0</v>
      </c>
      <c r="R145" s="147">
        <f t="shared" si="10"/>
        <v>0</v>
      </c>
      <c r="S145" s="147">
        <v>0</v>
      </c>
      <c r="T145" s="148">
        <f t="shared" si="11"/>
        <v>0</v>
      </c>
      <c r="AR145" s="137" t="s">
        <v>82</v>
      </c>
      <c r="AT145" s="137" t="s">
        <v>112</v>
      </c>
      <c r="AU145" s="137" t="s">
        <v>76</v>
      </c>
      <c r="AY145" s="13" t="s">
        <v>111</v>
      </c>
      <c r="BE145" s="138">
        <f t="shared" si="12"/>
        <v>0</v>
      </c>
      <c r="BF145" s="138">
        <f t="shared" si="13"/>
        <v>0</v>
      </c>
      <c r="BG145" s="138">
        <f t="shared" si="14"/>
        <v>0</v>
      </c>
      <c r="BH145" s="138">
        <f t="shared" si="15"/>
        <v>0</v>
      </c>
      <c r="BI145" s="138">
        <f t="shared" si="16"/>
        <v>0</v>
      </c>
      <c r="BJ145" s="13" t="s">
        <v>76</v>
      </c>
      <c r="BK145" s="138">
        <f t="shared" si="17"/>
        <v>0</v>
      </c>
      <c r="BL145" s="13" t="s">
        <v>82</v>
      </c>
      <c r="BM145" s="137" t="s">
        <v>219</v>
      </c>
    </row>
    <row r="146" spans="2:65" s="1" customFormat="1" ht="24.2" customHeight="1">
      <c r="B146" s="125"/>
      <c r="C146" s="126" t="s">
        <v>67</v>
      </c>
      <c r="D146" s="126" t="s">
        <v>112</v>
      </c>
      <c r="E146" s="127" t="s">
        <v>339</v>
      </c>
      <c r="F146" s="128" t="s">
        <v>340</v>
      </c>
      <c r="G146" s="129" t="s">
        <v>282</v>
      </c>
      <c r="H146" s="130">
        <v>2</v>
      </c>
      <c r="I146" s="131"/>
      <c r="J146" s="131"/>
      <c r="K146" s="132"/>
      <c r="L146" s="25"/>
      <c r="M146" s="145" t="s">
        <v>1</v>
      </c>
      <c r="N146" s="146" t="s">
        <v>33</v>
      </c>
      <c r="O146" s="147">
        <v>0</v>
      </c>
      <c r="P146" s="147">
        <f t="shared" si="9"/>
        <v>0</v>
      </c>
      <c r="Q146" s="147">
        <v>0</v>
      </c>
      <c r="R146" s="147">
        <f t="shared" si="10"/>
        <v>0</v>
      </c>
      <c r="S146" s="147">
        <v>0</v>
      </c>
      <c r="T146" s="148">
        <f t="shared" si="11"/>
        <v>0</v>
      </c>
      <c r="AR146" s="137" t="s">
        <v>82</v>
      </c>
      <c r="AT146" s="137" t="s">
        <v>112</v>
      </c>
      <c r="AU146" s="137" t="s">
        <v>76</v>
      </c>
      <c r="AY146" s="13" t="s">
        <v>111</v>
      </c>
      <c r="BE146" s="138">
        <f t="shared" si="12"/>
        <v>0</v>
      </c>
      <c r="BF146" s="138">
        <f t="shared" si="13"/>
        <v>0</v>
      </c>
      <c r="BG146" s="138">
        <f t="shared" si="14"/>
        <v>0</v>
      </c>
      <c r="BH146" s="138">
        <f t="shared" si="15"/>
        <v>0</v>
      </c>
      <c r="BI146" s="138">
        <f t="shared" si="16"/>
        <v>0</v>
      </c>
      <c r="BJ146" s="13" t="s">
        <v>76</v>
      </c>
      <c r="BK146" s="138">
        <f t="shared" si="17"/>
        <v>0</v>
      </c>
      <c r="BL146" s="13" t="s">
        <v>82</v>
      </c>
      <c r="BM146" s="137" t="s">
        <v>222</v>
      </c>
    </row>
    <row r="147" spans="2:65" s="10" customFormat="1" ht="22.9" customHeight="1">
      <c r="B147" s="116"/>
      <c r="D147" s="117" t="s">
        <v>66</v>
      </c>
      <c r="E147" s="143" t="s">
        <v>341</v>
      </c>
      <c r="F147" s="143" t="s">
        <v>342</v>
      </c>
      <c r="J147" s="144"/>
      <c r="L147" s="116"/>
      <c r="M147" s="120"/>
      <c r="P147" s="121">
        <f>P148</f>
        <v>0</v>
      </c>
      <c r="R147" s="121">
        <f>R148</f>
        <v>0</v>
      </c>
      <c r="T147" s="122">
        <f>T148</f>
        <v>0</v>
      </c>
      <c r="AR147" s="117" t="s">
        <v>72</v>
      </c>
      <c r="AT147" s="123" t="s">
        <v>66</v>
      </c>
      <c r="AU147" s="123" t="s">
        <v>72</v>
      </c>
      <c r="AY147" s="117" t="s">
        <v>111</v>
      </c>
      <c r="BK147" s="124">
        <f>BK148</f>
        <v>0</v>
      </c>
    </row>
    <row r="148" spans="2:65" s="1" customFormat="1" ht="24.2" customHeight="1">
      <c r="B148" s="125"/>
      <c r="C148" s="126" t="s">
        <v>67</v>
      </c>
      <c r="D148" s="126" t="s">
        <v>112</v>
      </c>
      <c r="E148" s="127" t="s">
        <v>343</v>
      </c>
      <c r="F148" s="128" t="s">
        <v>344</v>
      </c>
      <c r="G148" s="129" t="s">
        <v>200</v>
      </c>
      <c r="H148" s="130">
        <v>11.526999999999999</v>
      </c>
      <c r="I148" s="131"/>
      <c r="J148" s="131"/>
      <c r="K148" s="132"/>
      <c r="L148" s="25"/>
      <c r="M148" s="133" t="s">
        <v>1</v>
      </c>
      <c r="N148" s="134" t="s">
        <v>33</v>
      </c>
      <c r="O148" s="135">
        <v>0</v>
      </c>
      <c r="P148" s="135">
        <f>O148*H148</f>
        <v>0</v>
      </c>
      <c r="Q148" s="135">
        <v>0</v>
      </c>
      <c r="R148" s="135">
        <f>Q148*H148</f>
        <v>0</v>
      </c>
      <c r="S148" s="135">
        <v>0</v>
      </c>
      <c r="T148" s="136">
        <f>S148*H148</f>
        <v>0</v>
      </c>
      <c r="AR148" s="137" t="s">
        <v>82</v>
      </c>
      <c r="AT148" s="137" t="s">
        <v>112</v>
      </c>
      <c r="AU148" s="137" t="s">
        <v>76</v>
      </c>
      <c r="AY148" s="13" t="s">
        <v>111</v>
      </c>
      <c r="BE148" s="138">
        <f>IF(N148="základná",J148,0)</f>
        <v>0</v>
      </c>
      <c r="BF148" s="138">
        <f>IF(N148="znížená",J148,0)</f>
        <v>0</v>
      </c>
      <c r="BG148" s="138">
        <f>IF(N148="zákl. prenesená",J148,0)</f>
        <v>0</v>
      </c>
      <c r="BH148" s="138">
        <f>IF(N148="zníž. prenesená",J148,0)</f>
        <v>0</v>
      </c>
      <c r="BI148" s="138">
        <f>IF(N148="nulová",J148,0)</f>
        <v>0</v>
      </c>
      <c r="BJ148" s="13" t="s">
        <v>76</v>
      </c>
      <c r="BK148" s="138">
        <f>ROUND(I148*H148,2)</f>
        <v>0</v>
      </c>
      <c r="BL148" s="13" t="s">
        <v>82</v>
      </c>
      <c r="BM148" s="137" t="s">
        <v>231</v>
      </c>
    </row>
    <row r="149" spans="2:65" s="1" customFormat="1" ht="6.95" customHeight="1">
      <c r="B149" s="40"/>
      <c r="C149" s="41"/>
      <c r="D149" s="41"/>
      <c r="E149" s="41"/>
      <c r="F149" s="41"/>
      <c r="G149" s="41"/>
      <c r="H149" s="41"/>
      <c r="I149" s="41"/>
      <c r="J149" s="41"/>
      <c r="K149" s="41"/>
      <c r="L149" s="25"/>
    </row>
  </sheetData>
  <autoFilter ref="C120:K148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46"/>
  <sheetViews>
    <sheetView showGridLines="0" topLeftCell="A134" workbookViewId="0">
      <selection activeCell="F142" sqref="F14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91" t="s">
        <v>5</v>
      </c>
      <c r="M2" s="366"/>
      <c r="N2" s="366"/>
      <c r="O2" s="366"/>
      <c r="P2" s="366"/>
      <c r="Q2" s="366"/>
      <c r="R2" s="366"/>
      <c r="S2" s="366"/>
      <c r="T2" s="366"/>
      <c r="U2" s="366"/>
      <c r="V2" s="366"/>
      <c r="AT2" s="13" t="s">
        <v>87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67</v>
      </c>
    </row>
    <row r="4" spans="2:46" ht="24.95" customHeight="1">
      <c r="B4" s="16"/>
      <c r="D4" s="17" t="s">
        <v>88</v>
      </c>
      <c r="L4" s="16"/>
      <c r="M4" s="83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6.5" customHeight="1">
      <c r="B7" s="16"/>
      <c r="E7" s="393" t="str">
        <f>'KL 1'!K6</f>
        <v>Rozšírenie kapacity ČOV Odorín</v>
      </c>
      <c r="F7" s="394"/>
      <c r="G7" s="394"/>
      <c r="H7" s="394"/>
      <c r="L7" s="16"/>
    </row>
    <row r="8" spans="2:46" s="1" customFormat="1" ht="12" customHeight="1">
      <c r="B8" s="25"/>
      <c r="D8" s="22" t="s">
        <v>89</v>
      </c>
      <c r="L8" s="25"/>
    </row>
    <row r="9" spans="2:46" s="1" customFormat="1" ht="16.5" customHeight="1">
      <c r="B9" s="25"/>
      <c r="E9" s="372" t="s">
        <v>345</v>
      </c>
      <c r="F9" s="392"/>
      <c r="G9" s="392"/>
      <c r="H9" s="392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14</v>
      </c>
      <c r="F11" s="20" t="s">
        <v>17</v>
      </c>
      <c r="I11" s="22" t="s">
        <v>15</v>
      </c>
      <c r="J11" s="20" t="s">
        <v>1</v>
      </c>
      <c r="L11" s="25"/>
    </row>
    <row r="12" spans="2:46" s="1" customFormat="1" ht="12" customHeight="1">
      <c r="B12" s="25"/>
      <c r="D12" s="22" t="s">
        <v>16</v>
      </c>
      <c r="F12" s="20" t="s">
        <v>17</v>
      </c>
      <c r="I12" s="22" t="s">
        <v>18</v>
      </c>
      <c r="J12" s="48">
        <f>'KL 1'!AN8</f>
        <v>44865</v>
      </c>
      <c r="L12" s="25"/>
    </row>
    <row r="13" spans="2:46" s="1" customFormat="1" ht="10.9" customHeight="1">
      <c r="B13" s="25"/>
      <c r="L13" s="25"/>
    </row>
    <row r="14" spans="2:46" s="1" customFormat="1" ht="12" customHeight="1">
      <c r="B14" s="25"/>
      <c r="D14" s="22" t="s">
        <v>19</v>
      </c>
      <c r="I14" s="22" t="s">
        <v>20</v>
      </c>
      <c r="J14" s="20" t="str">
        <f>IF('KL 1'!AN10="","",'KL 1'!AN10)</f>
        <v/>
      </c>
      <c r="L14" s="25"/>
    </row>
    <row r="15" spans="2:46" s="1" customFormat="1" ht="18" customHeight="1">
      <c r="B15" s="25"/>
      <c r="E15" s="20" t="str">
        <f>IF('KL 1'!E11="","",'KL 1'!E11)</f>
        <v xml:space="preserve"> </v>
      </c>
      <c r="I15" s="22" t="s">
        <v>21</v>
      </c>
      <c r="J15" s="20" t="str">
        <f>IF('KL 1'!AN11="","",'KL 1'!AN11)</f>
        <v/>
      </c>
      <c r="L15" s="25"/>
    </row>
    <row r="16" spans="2:46" s="1" customFormat="1" ht="6.95" customHeight="1">
      <c r="B16" s="25"/>
      <c r="L16" s="25"/>
    </row>
    <row r="17" spans="2:12" s="1" customFormat="1" ht="12" customHeight="1">
      <c r="B17" s="25"/>
      <c r="D17" s="22" t="s">
        <v>22</v>
      </c>
      <c r="I17" s="22" t="s">
        <v>20</v>
      </c>
      <c r="J17" s="20" t="s">
        <v>1</v>
      </c>
      <c r="L17" s="25"/>
    </row>
    <row r="18" spans="2:12" s="1" customFormat="1" ht="18" customHeight="1">
      <c r="B18" s="25"/>
      <c r="E18" s="20" t="s">
        <v>119</v>
      </c>
      <c r="I18" s="22" t="s">
        <v>21</v>
      </c>
      <c r="J18" s="20" t="s">
        <v>1</v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23</v>
      </c>
      <c r="I20" s="22" t="s">
        <v>20</v>
      </c>
      <c r="J20" s="20" t="s">
        <v>1</v>
      </c>
      <c r="L20" s="25"/>
    </row>
    <row r="21" spans="2:12" s="1" customFormat="1" ht="18" customHeight="1">
      <c r="B21" s="25"/>
      <c r="E21" s="20" t="s">
        <v>120</v>
      </c>
      <c r="I21" s="22" t="s">
        <v>21</v>
      </c>
      <c r="J21" s="20" t="s">
        <v>1</v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25</v>
      </c>
      <c r="I23" s="22" t="s">
        <v>20</v>
      </c>
      <c r="J23" s="20" t="str">
        <f>IF('KL 1'!AN19="","",'KL 1'!AN19)</f>
        <v/>
      </c>
      <c r="L23" s="25"/>
    </row>
    <row r="24" spans="2:12" s="1" customFormat="1" ht="18" customHeight="1">
      <c r="B24" s="25"/>
      <c r="E24" s="20" t="str">
        <f>IF('KL 1'!E20="","",'KL 1'!E20)</f>
        <v xml:space="preserve"> </v>
      </c>
      <c r="I24" s="22" t="s">
        <v>21</v>
      </c>
      <c r="J24" s="20" t="str">
        <f>IF('KL 1'!AN20="","",'KL 1'!AN20)</f>
        <v/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26</v>
      </c>
      <c r="L26" s="25"/>
    </row>
    <row r="27" spans="2:12" s="7" customFormat="1" ht="16.5" customHeight="1">
      <c r="B27" s="84"/>
      <c r="E27" s="368" t="s">
        <v>1</v>
      </c>
      <c r="F27" s="368"/>
      <c r="G27" s="368"/>
      <c r="H27" s="368"/>
      <c r="L27" s="84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35" customHeight="1">
      <c r="B30" s="25"/>
      <c r="D30" s="85" t="s">
        <v>27</v>
      </c>
      <c r="J30" s="61"/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45" customHeight="1">
      <c r="B32" s="25"/>
      <c r="F32" s="28" t="s">
        <v>29</v>
      </c>
      <c r="I32" s="28" t="s">
        <v>28</v>
      </c>
      <c r="J32" s="28" t="s">
        <v>30</v>
      </c>
      <c r="L32" s="25"/>
    </row>
    <row r="33" spans="2:12" s="1" customFormat="1" ht="14.45" customHeight="1">
      <c r="B33" s="25"/>
      <c r="D33" s="86" t="s">
        <v>31</v>
      </c>
      <c r="E33" s="30" t="s">
        <v>32</v>
      </c>
      <c r="F33" s="87">
        <f>ROUND((SUM(BE121:BE145)),  2)</f>
        <v>0</v>
      </c>
      <c r="G33" s="88"/>
      <c r="H33" s="88"/>
      <c r="I33" s="89">
        <v>0.2</v>
      </c>
      <c r="J33" s="87">
        <f>ROUND(((SUM(BE121:BE145))*I33),  2)</f>
        <v>0</v>
      </c>
      <c r="L33" s="25"/>
    </row>
    <row r="34" spans="2:12" s="1" customFormat="1" ht="14.45" customHeight="1">
      <c r="B34" s="25"/>
      <c r="E34" s="30" t="s">
        <v>33</v>
      </c>
      <c r="F34" s="90"/>
      <c r="I34" s="91">
        <v>0.2</v>
      </c>
      <c r="J34" s="90"/>
      <c r="L34" s="25"/>
    </row>
    <row r="35" spans="2:12" s="1" customFormat="1" ht="14.45" hidden="1" customHeight="1">
      <c r="B35" s="25"/>
      <c r="E35" s="22" t="s">
        <v>34</v>
      </c>
      <c r="F35" s="90">
        <f>ROUND((SUM(BG121:BG145)),  2)</f>
        <v>0</v>
      </c>
      <c r="I35" s="91">
        <v>0.2</v>
      </c>
      <c r="J35" s="90">
        <f>0</f>
        <v>0</v>
      </c>
      <c r="L35" s="25"/>
    </row>
    <row r="36" spans="2:12" s="1" customFormat="1" ht="14.45" hidden="1" customHeight="1">
      <c r="B36" s="25"/>
      <c r="E36" s="22" t="s">
        <v>35</v>
      </c>
      <c r="F36" s="90">
        <f>ROUND((SUM(BH121:BH145)),  2)</f>
        <v>0</v>
      </c>
      <c r="I36" s="91">
        <v>0.2</v>
      </c>
      <c r="J36" s="90">
        <f>0</f>
        <v>0</v>
      </c>
      <c r="L36" s="25"/>
    </row>
    <row r="37" spans="2:12" s="1" customFormat="1" ht="14.45" hidden="1" customHeight="1">
      <c r="B37" s="25"/>
      <c r="E37" s="30" t="s">
        <v>36</v>
      </c>
      <c r="F37" s="87">
        <f>ROUND((SUM(BI121:BI145)),  2)</f>
        <v>0</v>
      </c>
      <c r="G37" s="88"/>
      <c r="H37" s="88"/>
      <c r="I37" s="89">
        <v>0</v>
      </c>
      <c r="J37" s="87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92"/>
      <c r="D39" s="93" t="s">
        <v>37</v>
      </c>
      <c r="E39" s="52"/>
      <c r="F39" s="52"/>
      <c r="G39" s="94" t="s">
        <v>38</v>
      </c>
      <c r="H39" s="95" t="s">
        <v>39</v>
      </c>
      <c r="I39" s="52"/>
      <c r="J39" s="96"/>
      <c r="K39" s="97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40</v>
      </c>
      <c r="E50" s="38"/>
      <c r="F50" s="38"/>
      <c r="G50" s="37" t="s">
        <v>41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42</v>
      </c>
      <c r="E61" s="27"/>
      <c r="F61" s="98" t="s">
        <v>43</v>
      </c>
      <c r="G61" s="39" t="s">
        <v>42</v>
      </c>
      <c r="H61" s="27"/>
      <c r="I61" s="27"/>
      <c r="J61" s="99" t="s">
        <v>43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44</v>
      </c>
      <c r="E65" s="38"/>
      <c r="F65" s="38"/>
      <c r="G65" s="37" t="s">
        <v>45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42</v>
      </c>
      <c r="E76" s="27"/>
      <c r="F76" s="98" t="s">
        <v>43</v>
      </c>
      <c r="G76" s="39" t="s">
        <v>42</v>
      </c>
      <c r="H76" s="27"/>
      <c r="I76" s="27"/>
      <c r="J76" s="99" t="s">
        <v>43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7" s="1" customFormat="1" ht="6.95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5" hidden="1" customHeight="1">
      <c r="B82" s="25"/>
      <c r="C82" s="17" t="s">
        <v>91</v>
      </c>
      <c r="L82" s="25"/>
    </row>
    <row r="83" spans="2:47" s="1" customFormat="1" ht="6.95" hidden="1" customHeight="1">
      <c r="B83" s="25"/>
      <c r="L83" s="25"/>
    </row>
    <row r="84" spans="2:47" s="1" customFormat="1" ht="12" hidden="1" customHeight="1">
      <c r="B84" s="25"/>
      <c r="C84" s="22" t="s">
        <v>12</v>
      </c>
      <c r="L84" s="25"/>
    </row>
    <row r="85" spans="2:47" s="1" customFormat="1" ht="16.5" hidden="1" customHeight="1">
      <c r="B85" s="25"/>
      <c r="E85" s="393" t="str">
        <f>E7</f>
        <v>Rozšírenie kapacity ČOV Odorín</v>
      </c>
      <c r="F85" s="394"/>
      <c r="G85" s="394"/>
      <c r="H85" s="394"/>
      <c r="L85" s="25"/>
    </row>
    <row r="86" spans="2:47" s="1" customFormat="1" ht="12" hidden="1" customHeight="1">
      <c r="B86" s="25"/>
      <c r="C86" s="22" t="s">
        <v>89</v>
      </c>
      <c r="L86" s="25"/>
    </row>
    <row r="87" spans="2:47" s="1" customFormat="1" ht="16.5" hidden="1" customHeight="1">
      <c r="B87" s="25"/>
      <c r="E87" s="372" t="str">
        <f>E9</f>
        <v>5 - SO 05 Ručne stierané hrablice</v>
      </c>
      <c r="F87" s="392"/>
      <c r="G87" s="392"/>
      <c r="H87" s="392"/>
      <c r="L87" s="25"/>
    </row>
    <row r="88" spans="2:47" s="1" customFormat="1" ht="6.95" hidden="1" customHeight="1">
      <c r="B88" s="25"/>
      <c r="L88" s="25"/>
    </row>
    <row r="89" spans="2:47" s="1" customFormat="1" ht="12" hidden="1" customHeight="1">
      <c r="B89" s="25"/>
      <c r="C89" s="22" t="s">
        <v>16</v>
      </c>
      <c r="F89" s="20" t="str">
        <f>F12</f>
        <v xml:space="preserve"> </v>
      </c>
      <c r="I89" s="22" t="s">
        <v>18</v>
      </c>
      <c r="J89" s="48">
        <f>IF(J12="","",J12)</f>
        <v>44865</v>
      </c>
      <c r="L89" s="25"/>
    </row>
    <row r="90" spans="2:47" s="1" customFormat="1" ht="6.95" hidden="1" customHeight="1">
      <c r="B90" s="25"/>
      <c r="L90" s="25"/>
    </row>
    <row r="91" spans="2:47" s="1" customFormat="1" ht="40.15" hidden="1" customHeight="1">
      <c r="B91" s="25"/>
      <c r="C91" s="22" t="s">
        <v>19</v>
      </c>
      <c r="F91" s="20" t="str">
        <f>E15</f>
        <v xml:space="preserve"> </v>
      </c>
      <c r="I91" s="22" t="s">
        <v>23</v>
      </c>
      <c r="J91" s="23" t="str">
        <f>E21</f>
        <v>Odberateľ: Obec Odorín, Odorín 266, 053 22</v>
      </c>
      <c r="L91" s="25"/>
    </row>
    <row r="92" spans="2:47" s="1" customFormat="1" ht="15.2" hidden="1" customHeight="1">
      <c r="B92" s="25"/>
      <c r="C92" s="22" t="s">
        <v>22</v>
      </c>
      <c r="F92" s="20" t="str">
        <f>IF(E18="","",E18)</f>
        <v>Projektant: Ing. Marián Tomeček</v>
      </c>
      <c r="I92" s="22" t="s">
        <v>25</v>
      </c>
      <c r="J92" s="23" t="str">
        <f>E24</f>
        <v xml:space="preserve"> </v>
      </c>
      <c r="L92" s="25"/>
    </row>
    <row r="93" spans="2:47" s="1" customFormat="1" ht="10.35" hidden="1" customHeight="1">
      <c r="B93" s="25"/>
      <c r="L93" s="25"/>
    </row>
    <row r="94" spans="2:47" s="1" customFormat="1" ht="29.25" hidden="1" customHeight="1">
      <c r="B94" s="25"/>
      <c r="C94" s="100" t="s">
        <v>92</v>
      </c>
      <c r="D94" s="92"/>
      <c r="E94" s="92"/>
      <c r="F94" s="92"/>
      <c r="G94" s="92"/>
      <c r="H94" s="92"/>
      <c r="I94" s="92"/>
      <c r="J94" s="101" t="s">
        <v>93</v>
      </c>
      <c r="K94" s="92"/>
      <c r="L94" s="25"/>
    </row>
    <row r="95" spans="2:47" s="1" customFormat="1" ht="10.35" hidden="1" customHeight="1">
      <c r="B95" s="25"/>
      <c r="L95" s="25"/>
    </row>
    <row r="96" spans="2:47" s="1" customFormat="1" ht="22.9" hidden="1" customHeight="1">
      <c r="B96" s="25"/>
      <c r="C96" s="102" t="s">
        <v>94</v>
      </c>
      <c r="J96" s="61">
        <f>J121</f>
        <v>0</v>
      </c>
      <c r="L96" s="25"/>
      <c r="AU96" s="13" t="s">
        <v>95</v>
      </c>
    </row>
    <row r="97" spans="2:12" s="8" customFormat="1" ht="24.95" hidden="1" customHeight="1">
      <c r="B97" s="103"/>
      <c r="D97" s="104" t="s">
        <v>121</v>
      </c>
      <c r="E97" s="105"/>
      <c r="F97" s="105"/>
      <c r="G97" s="105"/>
      <c r="H97" s="105"/>
      <c r="I97" s="105"/>
      <c r="J97" s="106">
        <f>J122</f>
        <v>0</v>
      </c>
      <c r="L97" s="103"/>
    </row>
    <row r="98" spans="2:12" s="11" customFormat="1" ht="19.899999999999999" hidden="1" customHeight="1">
      <c r="B98" s="139"/>
      <c r="D98" s="140" t="s">
        <v>122</v>
      </c>
      <c r="E98" s="141"/>
      <c r="F98" s="141"/>
      <c r="G98" s="141"/>
      <c r="H98" s="141"/>
      <c r="I98" s="141"/>
      <c r="J98" s="142">
        <f>J123</f>
        <v>0</v>
      </c>
      <c r="L98" s="139"/>
    </row>
    <row r="99" spans="2:12" s="11" customFormat="1" ht="19.899999999999999" hidden="1" customHeight="1">
      <c r="B99" s="139"/>
      <c r="D99" s="140" t="s">
        <v>269</v>
      </c>
      <c r="E99" s="141"/>
      <c r="F99" s="141"/>
      <c r="G99" s="141"/>
      <c r="H99" s="141"/>
      <c r="I99" s="141"/>
      <c r="J99" s="142">
        <f>J134</f>
        <v>0</v>
      </c>
      <c r="L99" s="139"/>
    </row>
    <row r="100" spans="2:12" s="11" customFormat="1" ht="19.899999999999999" hidden="1" customHeight="1">
      <c r="B100" s="139"/>
      <c r="D100" s="140" t="s">
        <v>123</v>
      </c>
      <c r="E100" s="141"/>
      <c r="F100" s="141"/>
      <c r="G100" s="141"/>
      <c r="H100" s="141"/>
      <c r="I100" s="141"/>
      <c r="J100" s="142">
        <f>J141</f>
        <v>0</v>
      </c>
      <c r="L100" s="139"/>
    </row>
    <row r="101" spans="2:12" s="11" customFormat="1" ht="19.899999999999999" hidden="1" customHeight="1">
      <c r="B101" s="139"/>
      <c r="D101" s="140" t="s">
        <v>124</v>
      </c>
      <c r="E101" s="141"/>
      <c r="F101" s="141"/>
      <c r="G101" s="141"/>
      <c r="H101" s="141"/>
      <c r="I101" s="141"/>
      <c r="J101" s="142">
        <f>J144</f>
        <v>0</v>
      </c>
      <c r="L101" s="139"/>
    </row>
    <row r="102" spans="2:12" s="1" customFormat="1" ht="21.75" hidden="1" customHeight="1">
      <c r="B102" s="25"/>
      <c r="L102" s="25"/>
    </row>
    <row r="103" spans="2:12" s="1" customFormat="1" ht="6.95" hidden="1" customHeight="1"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25"/>
    </row>
    <row r="104" spans="2:12" hidden="1"/>
    <row r="105" spans="2:12" hidden="1"/>
    <row r="106" spans="2:12" hidden="1"/>
    <row r="107" spans="2:12" s="1" customFormat="1" ht="6.95" customHeight="1"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25"/>
    </row>
    <row r="108" spans="2:12" s="1" customFormat="1" ht="24.95" customHeight="1">
      <c r="B108" s="25"/>
      <c r="C108" s="17" t="s">
        <v>97</v>
      </c>
      <c r="L108" s="25"/>
    </row>
    <row r="109" spans="2:12" s="1" customFormat="1" ht="6.95" customHeight="1">
      <c r="B109" s="25"/>
      <c r="L109" s="25"/>
    </row>
    <row r="110" spans="2:12" s="1" customFormat="1" ht="12" customHeight="1">
      <c r="B110" s="25"/>
      <c r="C110" s="22" t="s">
        <v>12</v>
      </c>
      <c r="L110" s="25"/>
    </row>
    <row r="111" spans="2:12" s="1" customFormat="1" ht="16.5" customHeight="1">
      <c r="B111" s="25"/>
      <c r="E111" s="393" t="str">
        <f>E7</f>
        <v>Rozšírenie kapacity ČOV Odorín</v>
      </c>
      <c r="F111" s="394"/>
      <c r="G111" s="394"/>
      <c r="H111" s="394"/>
      <c r="L111" s="25"/>
    </row>
    <row r="112" spans="2:12" s="1" customFormat="1" ht="12" customHeight="1">
      <c r="B112" s="25"/>
      <c r="C112" s="22" t="s">
        <v>89</v>
      </c>
      <c r="L112" s="25"/>
    </row>
    <row r="113" spans="2:65" s="1" customFormat="1" ht="16.5" customHeight="1">
      <c r="B113" s="25"/>
      <c r="E113" s="372" t="str">
        <f>E9</f>
        <v>5 - SO 05 Ručne stierané hrablice</v>
      </c>
      <c r="F113" s="392"/>
      <c r="G113" s="392"/>
      <c r="H113" s="392"/>
      <c r="L113" s="25"/>
    </row>
    <row r="114" spans="2:65" s="1" customFormat="1" ht="6.95" customHeight="1">
      <c r="B114" s="25"/>
      <c r="L114" s="25"/>
    </row>
    <row r="115" spans="2:65" s="1" customFormat="1" ht="12" customHeight="1">
      <c r="B115" s="25"/>
      <c r="C115" s="22" t="s">
        <v>16</v>
      </c>
      <c r="F115" s="20" t="str">
        <f>F12</f>
        <v xml:space="preserve"> </v>
      </c>
      <c r="I115" s="22" t="s">
        <v>18</v>
      </c>
      <c r="J115" s="48">
        <f>IF(J12="","",J12)</f>
        <v>44865</v>
      </c>
      <c r="L115" s="25"/>
    </row>
    <row r="116" spans="2:65" s="1" customFormat="1" ht="6.95" customHeight="1">
      <c r="B116" s="25"/>
      <c r="L116" s="25"/>
    </row>
    <row r="117" spans="2:65" s="1" customFormat="1" ht="40.15" customHeight="1">
      <c r="B117" s="25"/>
      <c r="C117" s="22" t="s">
        <v>19</v>
      </c>
      <c r="F117" s="20" t="str">
        <f>E15</f>
        <v xml:space="preserve"> </v>
      </c>
      <c r="I117" s="22" t="s">
        <v>23</v>
      </c>
      <c r="J117" s="23" t="str">
        <f>E21</f>
        <v>Odberateľ: Obec Odorín, Odorín 266, 053 22</v>
      </c>
      <c r="L117" s="25"/>
    </row>
    <row r="118" spans="2:65" s="1" customFormat="1" ht="15.2" customHeight="1">
      <c r="B118" s="25"/>
      <c r="C118" s="22" t="s">
        <v>22</v>
      </c>
      <c r="F118" s="20" t="str">
        <f>IF(E18="","",E18)</f>
        <v>Projektant: Ing. Marián Tomeček</v>
      </c>
      <c r="I118" s="22" t="s">
        <v>25</v>
      </c>
      <c r="J118" s="23" t="str">
        <f>E24</f>
        <v xml:space="preserve"> </v>
      </c>
      <c r="L118" s="25"/>
    </row>
    <row r="119" spans="2:65" s="1" customFormat="1" ht="10.35" customHeight="1">
      <c r="B119" s="25"/>
      <c r="L119" s="25"/>
    </row>
    <row r="120" spans="2:65" s="9" customFormat="1" ht="29.25" customHeight="1">
      <c r="B120" s="107"/>
      <c r="C120" s="108" t="s">
        <v>98</v>
      </c>
      <c r="D120" s="109" t="s">
        <v>52</v>
      </c>
      <c r="E120" s="109" t="s">
        <v>48</v>
      </c>
      <c r="F120" s="109" t="s">
        <v>49</v>
      </c>
      <c r="G120" s="109" t="s">
        <v>99</v>
      </c>
      <c r="H120" s="109" t="s">
        <v>100</v>
      </c>
      <c r="I120" s="109" t="s">
        <v>101</v>
      </c>
      <c r="J120" s="110" t="s">
        <v>93</v>
      </c>
      <c r="K120" s="111" t="s">
        <v>102</v>
      </c>
      <c r="L120" s="107"/>
      <c r="M120" s="54" t="s">
        <v>1</v>
      </c>
      <c r="N120" s="55" t="s">
        <v>31</v>
      </c>
      <c r="O120" s="55" t="s">
        <v>103</v>
      </c>
      <c r="P120" s="55" t="s">
        <v>104</v>
      </c>
      <c r="Q120" s="55" t="s">
        <v>105</v>
      </c>
      <c r="R120" s="55" t="s">
        <v>106</v>
      </c>
      <c r="S120" s="55" t="s">
        <v>107</v>
      </c>
      <c r="T120" s="56" t="s">
        <v>108</v>
      </c>
    </row>
    <row r="121" spans="2:65" s="1" customFormat="1" ht="22.9" customHeight="1">
      <c r="B121" s="25"/>
      <c r="C121" s="59" t="s">
        <v>94</v>
      </c>
      <c r="J121" s="112"/>
      <c r="L121" s="25"/>
      <c r="M121" s="57"/>
      <c r="N121" s="49"/>
      <c r="O121" s="49"/>
      <c r="P121" s="113">
        <f>P122</f>
        <v>0</v>
      </c>
      <c r="Q121" s="49"/>
      <c r="R121" s="113">
        <f>R122</f>
        <v>12.968768030000001</v>
      </c>
      <c r="S121" s="49"/>
      <c r="T121" s="114">
        <f>T122</f>
        <v>0</v>
      </c>
      <c r="AT121" s="13" t="s">
        <v>66</v>
      </c>
      <c r="AU121" s="13" t="s">
        <v>95</v>
      </c>
      <c r="BK121" s="115">
        <f>BK122</f>
        <v>0</v>
      </c>
    </row>
    <row r="122" spans="2:65" s="10" customFormat="1" ht="25.9" customHeight="1">
      <c r="B122" s="116"/>
      <c r="D122" s="117" t="s">
        <v>66</v>
      </c>
      <c r="E122" s="118" t="s">
        <v>130</v>
      </c>
      <c r="F122" s="118" t="s">
        <v>131</v>
      </c>
      <c r="J122" s="119"/>
      <c r="L122" s="116"/>
      <c r="M122" s="120"/>
      <c r="P122" s="121">
        <f>P123+P134+P141+P144</f>
        <v>0</v>
      </c>
      <c r="R122" s="121">
        <f>R123+R134+R141+R144</f>
        <v>12.968768030000001</v>
      </c>
      <c r="T122" s="122">
        <f>T123+T134+T141+T144</f>
        <v>0</v>
      </c>
      <c r="AR122" s="117" t="s">
        <v>72</v>
      </c>
      <c r="AT122" s="123" t="s">
        <v>66</v>
      </c>
      <c r="AU122" s="123" t="s">
        <v>67</v>
      </c>
      <c r="AY122" s="117" t="s">
        <v>111</v>
      </c>
      <c r="BK122" s="124">
        <f>BK123+BK134+BK141+BK144</f>
        <v>0</v>
      </c>
    </row>
    <row r="123" spans="2:65" s="10" customFormat="1" ht="22.9" customHeight="1">
      <c r="B123" s="116"/>
      <c r="D123" s="117" t="s">
        <v>66</v>
      </c>
      <c r="E123" s="143" t="s">
        <v>72</v>
      </c>
      <c r="F123" s="143" t="s">
        <v>132</v>
      </c>
      <c r="J123" s="144"/>
      <c r="L123" s="116"/>
      <c r="M123" s="120"/>
      <c r="P123" s="121">
        <f>SUM(P124:P133)</f>
        <v>0</v>
      </c>
      <c r="R123" s="121">
        <f>SUM(R124:R133)</f>
        <v>0.21059999999999998</v>
      </c>
      <c r="T123" s="122">
        <f>SUM(T124:T133)</f>
        <v>0</v>
      </c>
      <c r="AR123" s="117" t="s">
        <v>72</v>
      </c>
      <c r="AT123" s="123" t="s">
        <v>66</v>
      </c>
      <c r="AU123" s="123" t="s">
        <v>72</v>
      </c>
      <c r="AY123" s="117" t="s">
        <v>111</v>
      </c>
      <c r="BK123" s="124">
        <f>SUM(BK124:BK133)</f>
        <v>0</v>
      </c>
    </row>
    <row r="124" spans="2:65" s="1" customFormat="1" ht="24.2" customHeight="1">
      <c r="B124" s="125"/>
      <c r="C124" s="126" t="s">
        <v>72</v>
      </c>
      <c r="D124" s="126" t="s">
        <v>112</v>
      </c>
      <c r="E124" s="127" t="s">
        <v>136</v>
      </c>
      <c r="F124" s="128" t="s">
        <v>137</v>
      </c>
      <c r="G124" s="129" t="s">
        <v>138</v>
      </c>
      <c r="H124" s="130">
        <v>30</v>
      </c>
      <c r="I124" s="131"/>
      <c r="J124" s="131"/>
      <c r="K124" s="132"/>
      <c r="L124" s="25"/>
      <c r="M124" s="145" t="s">
        <v>1</v>
      </c>
      <c r="N124" s="146" t="s">
        <v>33</v>
      </c>
      <c r="O124" s="147">
        <v>0</v>
      </c>
      <c r="P124" s="147">
        <f t="shared" ref="P124:P133" si="0">O124*H124</f>
        <v>0</v>
      </c>
      <c r="Q124" s="147">
        <v>6.8599999999999998E-3</v>
      </c>
      <c r="R124" s="147">
        <f t="shared" ref="R124:R133" si="1">Q124*H124</f>
        <v>0.20579999999999998</v>
      </c>
      <c r="S124" s="147">
        <v>0</v>
      </c>
      <c r="T124" s="148">
        <f t="shared" ref="T124:T133" si="2">S124*H124</f>
        <v>0</v>
      </c>
      <c r="AR124" s="137" t="s">
        <v>82</v>
      </c>
      <c r="AT124" s="137" t="s">
        <v>112</v>
      </c>
      <c r="AU124" s="137" t="s">
        <v>76</v>
      </c>
      <c r="AY124" s="13" t="s">
        <v>111</v>
      </c>
      <c r="BE124" s="138">
        <f t="shared" ref="BE124:BE133" si="3">IF(N124="základná",J124,0)</f>
        <v>0</v>
      </c>
      <c r="BF124" s="138">
        <f t="shared" ref="BF124:BF133" si="4">IF(N124="znížená",J124,0)</f>
        <v>0</v>
      </c>
      <c r="BG124" s="138">
        <f t="shared" ref="BG124:BG133" si="5">IF(N124="zákl. prenesená",J124,0)</f>
        <v>0</v>
      </c>
      <c r="BH124" s="138">
        <f t="shared" ref="BH124:BH133" si="6">IF(N124="zníž. prenesená",J124,0)</f>
        <v>0</v>
      </c>
      <c r="BI124" s="138">
        <f t="shared" ref="BI124:BI133" si="7">IF(N124="nulová",J124,0)</f>
        <v>0</v>
      </c>
      <c r="BJ124" s="13" t="s">
        <v>76</v>
      </c>
      <c r="BK124" s="138">
        <f t="shared" ref="BK124:BK133" si="8">ROUND(I124*H124,2)</f>
        <v>0</v>
      </c>
      <c r="BL124" s="13" t="s">
        <v>82</v>
      </c>
      <c r="BM124" s="137" t="s">
        <v>76</v>
      </c>
    </row>
    <row r="125" spans="2:65" s="1" customFormat="1" ht="16.5" customHeight="1">
      <c r="B125" s="125"/>
      <c r="C125" s="126" t="s">
        <v>76</v>
      </c>
      <c r="D125" s="126" t="s">
        <v>112</v>
      </c>
      <c r="E125" s="127" t="s">
        <v>139</v>
      </c>
      <c r="F125" s="128" t="s">
        <v>140</v>
      </c>
      <c r="G125" s="129" t="s">
        <v>141</v>
      </c>
      <c r="H125" s="130">
        <v>120</v>
      </c>
      <c r="I125" s="131"/>
      <c r="J125" s="131"/>
      <c r="K125" s="132"/>
      <c r="L125" s="25"/>
      <c r="M125" s="145" t="s">
        <v>1</v>
      </c>
      <c r="N125" s="146" t="s">
        <v>33</v>
      </c>
      <c r="O125" s="147">
        <v>0</v>
      </c>
      <c r="P125" s="147">
        <f t="shared" si="0"/>
        <v>0</v>
      </c>
      <c r="Q125" s="147">
        <v>4.0000000000000003E-5</v>
      </c>
      <c r="R125" s="147">
        <f t="shared" si="1"/>
        <v>4.8000000000000004E-3</v>
      </c>
      <c r="S125" s="147">
        <v>0</v>
      </c>
      <c r="T125" s="148">
        <f t="shared" si="2"/>
        <v>0</v>
      </c>
      <c r="AR125" s="137" t="s">
        <v>82</v>
      </c>
      <c r="AT125" s="137" t="s">
        <v>112</v>
      </c>
      <c r="AU125" s="137" t="s">
        <v>76</v>
      </c>
      <c r="AY125" s="13" t="s">
        <v>111</v>
      </c>
      <c r="BE125" s="138">
        <f t="shared" si="3"/>
        <v>0</v>
      </c>
      <c r="BF125" s="138">
        <f t="shared" si="4"/>
        <v>0</v>
      </c>
      <c r="BG125" s="138">
        <f t="shared" si="5"/>
        <v>0</v>
      </c>
      <c r="BH125" s="138">
        <f t="shared" si="6"/>
        <v>0</v>
      </c>
      <c r="BI125" s="138">
        <f t="shared" si="7"/>
        <v>0</v>
      </c>
      <c r="BJ125" s="13" t="s">
        <v>76</v>
      </c>
      <c r="BK125" s="138">
        <f t="shared" si="8"/>
        <v>0</v>
      </c>
      <c r="BL125" s="13" t="s">
        <v>82</v>
      </c>
      <c r="BM125" s="137" t="s">
        <v>82</v>
      </c>
    </row>
    <row r="126" spans="2:65" s="1" customFormat="1" ht="21.75" customHeight="1">
      <c r="B126" s="125"/>
      <c r="C126" s="126" t="s">
        <v>79</v>
      </c>
      <c r="D126" s="126" t="s">
        <v>112</v>
      </c>
      <c r="E126" s="127" t="s">
        <v>143</v>
      </c>
      <c r="F126" s="128" t="s">
        <v>144</v>
      </c>
      <c r="G126" s="129" t="s">
        <v>145</v>
      </c>
      <c r="H126" s="130">
        <v>10</v>
      </c>
      <c r="I126" s="131"/>
      <c r="J126" s="131"/>
      <c r="K126" s="132"/>
      <c r="L126" s="25"/>
      <c r="M126" s="145" t="s">
        <v>1</v>
      </c>
      <c r="N126" s="146" t="s">
        <v>33</v>
      </c>
      <c r="O126" s="147">
        <v>0</v>
      </c>
      <c r="P126" s="147">
        <f t="shared" si="0"/>
        <v>0</v>
      </c>
      <c r="Q126" s="147">
        <v>0</v>
      </c>
      <c r="R126" s="147">
        <f t="shared" si="1"/>
        <v>0</v>
      </c>
      <c r="S126" s="147">
        <v>0</v>
      </c>
      <c r="T126" s="148">
        <f t="shared" si="2"/>
        <v>0</v>
      </c>
      <c r="AR126" s="137" t="s">
        <v>82</v>
      </c>
      <c r="AT126" s="137" t="s">
        <v>112</v>
      </c>
      <c r="AU126" s="137" t="s">
        <v>76</v>
      </c>
      <c r="AY126" s="13" t="s">
        <v>111</v>
      </c>
      <c r="BE126" s="138">
        <f t="shared" si="3"/>
        <v>0</v>
      </c>
      <c r="BF126" s="138">
        <f t="shared" si="4"/>
        <v>0</v>
      </c>
      <c r="BG126" s="138">
        <f t="shared" si="5"/>
        <v>0</v>
      </c>
      <c r="BH126" s="138">
        <f t="shared" si="6"/>
        <v>0</v>
      </c>
      <c r="BI126" s="138">
        <f t="shared" si="7"/>
        <v>0</v>
      </c>
      <c r="BJ126" s="13" t="s">
        <v>76</v>
      </c>
      <c r="BK126" s="138">
        <f t="shared" si="8"/>
        <v>0</v>
      </c>
      <c r="BL126" s="13" t="s">
        <v>82</v>
      </c>
      <c r="BM126" s="137" t="s">
        <v>142</v>
      </c>
    </row>
    <row r="127" spans="2:65" s="1" customFormat="1" ht="24.2" customHeight="1">
      <c r="B127" s="125"/>
      <c r="C127" s="126" t="s">
        <v>82</v>
      </c>
      <c r="D127" s="126" t="s">
        <v>112</v>
      </c>
      <c r="E127" s="127" t="s">
        <v>151</v>
      </c>
      <c r="F127" s="128" t="s">
        <v>152</v>
      </c>
      <c r="G127" s="129" t="s">
        <v>149</v>
      </c>
      <c r="H127" s="130">
        <v>51.249000000000002</v>
      </c>
      <c r="I127" s="131"/>
      <c r="J127" s="131"/>
      <c r="K127" s="132"/>
      <c r="L127" s="25"/>
      <c r="M127" s="145" t="s">
        <v>1</v>
      </c>
      <c r="N127" s="146" t="s">
        <v>33</v>
      </c>
      <c r="O127" s="147">
        <v>0</v>
      </c>
      <c r="P127" s="147">
        <f t="shared" si="0"/>
        <v>0</v>
      </c>
      <c r="Q127" s="147">
        <v>0</v>
      </c>
      <c r="R127" s="147">
        <f t="shared" si="1"/>
        <v>0</v>
      </c>
      <c r="S127" s="147">
        <v>0</v>
      </c>
      <c r="T127" s="148">
        <f t="shared" si="2"/>
        <v>0</v>
      </c>
      <c r="AR127" s="137" t="s">
        <v>82</v>
      </c>
      <c r="AT127" s="137" t="s">
        <v>112</v>
      </c>
      <c r="AU127" s="137" t="s">
        <v>76</v>
      </c>
      <c r="AY127" s="13" t="s">
        <v>111</v>
      </c>
      <c r="BE127" s="138">
        <f t="shared" si="3"/>
        <v>0</v>
      </c>
      <c r="BF127" s="138">
        <f t="shared" si="4"/>
        <v>0</v>
      </c>
      <c r="BG127" s="138">
        <f t="shared" si="5"/>
        <v>0</v>
      </c>
      <c r="BH127" s="138">
        <f t="shared" si="6"/>
        <v>0</v>
      </c>
      <c r="BI127" s="138">
        <f t="shared" si="7"/>
        <v>0</v>
      </c>
      <c r="BJ127" s="13" t="s">
        <v>76</v>
      </c>
      <c r="BK127" s="138">
        <f t="shared" si="8"/>
        <v>0</v>
      </c>
      <c r="BL127" s="13" t="s">
        <v>82</v>
      </c>
      <c r="BM127" s="137" t="s">
        <v>146</v>
      </c>
    </row>
    <row r="128" spans="2:65" s="1" customFormat="1" ht="16.5" customHeight="1">
      <c r="B128" s="125"/>
      <c r="C128" s="126" t="s">
        <v>85</v>
      </c>
      <c r="D128" s="126" t="s">
        <v>112</v>
      </c>
      <c r="E128" s="127" t="s">
        <v>155</v>
      </c>
      <c r="F128" s="128" t="s">
        <v>156</v>
      </c>
      <c r="G128" s="129" t="s">
        <v>149</v>
      </c>
      <c r="H128" s="130">
        <v>51.249000000000002</v>
      </c>
      <c r="I128" s="131"/>
      <c r="J128" s="131"/>
      <c r="K128" s="132"/>
      <c r="L128" s="25"/>
      <c r="M128" s="145" t="s">
        <v>1</v>
      </c>
      <c r="N128" s="146" t="s">
        <v>33</v>
      </c>
      <c r="O128" s="147">
        <v>0</v>
      </c>
      <c r="P128" s="147">
        <f t="shared" si="0"/>
        <v>0</v>
      </c>
      <c r="Q128" s="147">
        <v>0</v>
      </c>
      <c r="R128" s="147">
        <f t="shared" si="1"/>
        <v>0</v>
      </c>
      <c r="S128" s="147">
        <v>0</v>
      </c>
      <c r="T128" s="148">
        <f t="shared" si="2"/>
        <v>0</v>
      </c>
      <c r="AR128" s="137" t="s">
        <v>82</v>
      </c>
      <c r="AT128" s="137" t="s">
        <v>112</v>
      </c>
      <c r="AU128" s="137" t="s">
        <v>76</v>
      </c>
      <c r="AY128" s="13" t="s">
        <v>111</v>
      </c>
      <c r="BE128" s="138">
        <f t="shared" si="3"/>
        <v>0</v>
      </c>
      <c r="BF128" s="138">
        <f t="shared" si="4"/>
        <v>0</v>
      </c>
      <c r="BG128" s="138">
        <f t="shared" si="5"/>
        <v>0</v>
      </c>
      <c r="BH128" s="138">
        <f t="shared" si="6"/>
        <v>0</v>
      </c>
      <c r="BI128" s="138">
        <f t="shared" si="7"/>
        <v>0</v>
      </c>
      <c r="BJ128" s="13" t="s">
        <v>76</v>
      </c>
      <c r="BK128" s="138">
        <f t="shared" si="8"/>
        <v>0</v>
      </c>
      <c r="BL128" s="13" t="s">
        <v>82</v>
      </c>
      <c r="BM128" s="137" t="s">
        <v>150</v>
      </c>
    </row>
    <row r="129" spans="2:65" s="1" customFormat="1" ht="24.2" customHeight="1">
      <c r="B129" s="125"/>
      <c r="C129" s="126" t="s">
        <v>142</v>
      </c>
      <c r="D129" s="126" t="s">
        <v>112</v>
      </c>
      <c r="E129" s="127" t="s">
        <v>158</v>
      </c>
      <c r="F129" s="128" t="s">
        <v>159</v>
      </c>
      <c r="G129" s="129" t="s">
        <v>149</v>
      </c>
      <c r="H129" s="130">
        <v>7.8490000000000002</v>
      </c>
      <c r="I129" s="131"/>
      <c r="J129" s="131"/>
      <c r="K129" s="132"/>
      <c r="L129" s="25"/>
      <c r="M129" s="145" t="s">
        <v>1</v>
      </c>
      <c r="N129" s="146" t="s">
        <v>33</v>
      </c>
      <c r="O129" s="147">
        <v>0</v>
      </c>
      <c r="P129" s="147">
        <f t="shared" si="0"/>
        <v>0</v>
      </c>
      <c r="Q129" s="147">
        <v>0</v>
      </c>
      <c r="R129" s="147">
        <f t="shared" si="1"/>
        <v>0</v>
      </c>
      <c r="S129" s="147">
        <v>0</v>
      </c>
      <c r="T129" s="148">
        <f t="shared" si="2"/>
        <v>0</v>
      </c>
      <c r="AR129" s="137" t="s">
        <v>82</v>
      </c>
      <c r="AT129" s="137" t="s">
        <v>112</v>
      </c>
      <c r="AU129" s="137" t="s">
        <v>76</v>
      </c>
      <c r="AY129" s="13" t="s">
        <v>111</v>
      </c>
      <c r="BE129" s="138">
        <f t="shared" si="3"/>
        <v>0</v>
      </c>
      <c r="BF129" s="138">
        <f t="shared" si="4"/>
        <v>0</v>
      </c>
      <c r="BG129" s="138">
        <f t="shared" si="5"/>
        <v>0</v>
      </c>
      <c r="BH129" s="138">
        <f t="shared" si="6"/>
        <v>0</v>
      </c>
      <c r="BI129" s="138">
        <f t="shared" si="7"/>
        <v>0</v>
      </c>
      <c r="BJ129" s="13" t="s">
        <v>76</v>
      </c>
      <c r="BK129" s="138">
        <f t="shared" si="8"/>
        <v>0</v>
      </c>
      <c r="BL129" s="13" t="s">
        <v>82</v>
      </c>
      <c r="BM129" s="137" t="s">
        <v>153</v>
      </c>
    </row>
    <row r="130" spans="2:65" s="1" customFormat="1" ht="16.5" customHeight="1">
      <c r="B130" s="125"/>
      <c r="C130" s="126" t="s">
        <v>154</v>
      </c>
      <c r="D130" s="126" t="s">
        <v>112</v>
      </c>
      <c r="E130" s="127" t="s">
        <v>162</v>
      </c>
      <c r="F130" s="128" t="s">
        <v>163</v>
      </c>
      <c r="G130" s="129" t="s">
        <v>149</v>
      </c>
      <c r="H130" s="130">
        <v>7.8490000000000002</v>
      </c>
      <c r="I130" s="131"/>
      <c r="J130" s="131"/>
      <c r="K130" s="132"/>
      <c r="L130" s="25"/>
      <c r="M130" s="145" t="s">
        <v>1</v>
      </c>
      <c r="N130" s="146" t="s">
        <v>33</v>
      </c>
      <c r="O130" s="147">
        <v>0</v>
      </c>
      <c r="P130" s="147">
        <f t="shared" si="0"/>
        <v>0</v>
      </c>
      <c r="Q130" s="147">
        <v>0</v>
      </c>
      <c r="R130" s="147">
        <f t="shared" si="1"/>
        <v>0</v>
      </c>
      <c r="S130" s="147">
        <v>0</v>
      </c>
      <c r="T130" s="148">
        <f t="shared" si="2"/>
        <v>0</v>
      </c>
      <c r="AR130" s="137" t="s">
        <v>82</v>
      </c>
      <c r="AT130" s="137" t="s">
        <v>112</v>
      </c>
      <c r="AU130" s="137" t="s">
        <v>76</v>
      </c>
      <c r="AY130" s="13" t="s">
        <v>111</v>
      </c>
      <c r="BE130" s="138">
        <f t="shared" si="3"/>
        <v>0</v>
      </c>
      <c r="BF130" s="138">
        <f t="shared" si="4"/>
        <v>0</v>
      </c>
      <c r="BG130" s="138">
        <f t="shared" si="5"/>
        <v>0</v>
      </c>
      <c r="BH130" s="138">
        <f t="shared" si="6"/>
        <v>0</v>
      </c>
      <c r="BI130" s="138">
        <f t="shared" si="7"/>
        <v>0</v>
      </c>
      <c r="BJ130" s="13" t="s">
        <v>76</v>
      </c>
      <c r="BK130" s="138">
        <f t="shared" si="8"/>
        <v>0</v>
      </c>
      <c r="BL130" s="13" t="s">
        <v>82</v>
      </c>
      <c r="BM130" s="137" t="s">
        <v>157</v>
      </c>
    </row>
    <row r="131" spans="2:65" s="1" customFormat="1" ht="16.5" customHeight="1">
      <c r="B131" s="125"/>
      <c r="C131" s="126" t="s">
        <v>146</v>
      </c>
      <c r="D131" s="126" t="s">
        <v>112</v>
      </c>
      <c r="E131" s="127" t="s">
        <v>165</v>
      </c>
      <c r="F131" s="128" t="s">
        <v>166</v>
      </c>
      <c r="G131" s="129" t="s">
        <v>149</v>
      </c>
      <c r="H131" s="130">
        <v>7.8490000000000002</v>
      </c>
      <c r="I131" s="131"/>
      <c r="J131" s="131"/>
      <c r="K131" s="132"/>
      <c r="L131" s="25"/>
      <c r="M131" s="145" t="s">
        <v>1</v>
      </c>
      <c r="N131" s="146" t="s">
        <v>33</v>
      </c>
      <c r="O131" s="147">
        <v>0</v>
      </c>
      <c r="P131" s="147">
        <f t="shared" si="0"/>
        <v>0</v>
      </c>
      <c r="Q131" s="147">
        <v>0</v>
      </c>
      <c r="R131" s="147">
        <f t="shared" si="1"/>
        <v>0</v>
      </c>
      <c r="S131" s="147">
        <v>0</v>
      </c>
      <c r="T131" s="148">
        <f t="shared" si="2"/>
        <v>0</v>
      </c>
      <c r="AR131" s="137" t="s">
        <v>82</v>
      </c>
      <c r="AT131" s="137" t="s">
        <v>112</v>
      </c>
      <c r="AU131" s="137" t="s">
        <v>76</v>
      </c>
      <c r="AY131" s="13" t="s">
        <v>111</v>
      </c>
      <c r="BE131" s="138">
        <f t="shared" si="3"/>
        <v>0</v>
      </c>
      <c r="BF131" s="138">
        <f t="shared" si="4"/>
        <v>0</v>
      </c>
      <c r="BG131" s="138">
        <f t="shared" si="5"/>
        <v>0</v>
      </c>
      <c r="BH131" s="138">
        <f t="shared" si="6"/>
        <v>0</v>
      </c>
      <c r="BI131" s="138">
        <f t="shared" si="7"/>
        <v>0</v>
      </c>
      <c r="BJ131" s="13" t="s">
        <v>76</v>
      </c>
      <c r="BK131" s="138">
        <f t="shared" si="8"/>
        <v>0</v>
      </c>
      <c r="BL131" s="13" t="s">
        <v>82</v>
      </c>
      <c r="BM131" s="137" t="s">
        <v>160</v>
      </c>
    </row>
    <row r="132" spans="2:65" s="1" customFormat="1" ht="16.5" customHeight="1">
      <c r="B132" s="125"/>
      <c r="C132" s="126" t="s">
        <v>161</v>
      </c>
      <c r="D132" s="126" t="s">
        <v>112</v>
      </c>
      <c r="E132" s="127" t="s">
        <v>168</v>
      </c>
      <c r="F132" s="128" t="s">
        <v>169</v>
      </c>
      <c r="G132" s="129" t="s">
        <v>149</v>
      </c>
      <c r="H132" s="130">
        <v>7.8490000000000002</v>
      </c>
      <c r="I132" s="131"/>
      <c r="J132" s="131"/>
      <c r="K132" s="132"/>
      <c r="L132" s="25"/>
      <c r="M132" s="145" t="s">
        <v>1</v>
      </c>
      <c r="N132" s="146" t="s">
        <v>33</v>
      </c>
      <c r="O132" s="147">
        <v>0</v>
      </c>
      <c r="P132" s="147">
        <f t="shared" si="0"/>
        <v>0</v>
      </c>
      <c r="Q132" s="147">
        <v>0</v>
      </c>
      <c r="R132" s="147">
        <f t="shared" si="1"/>
        <v>0</v>
      </c>
      <c r="S132" s="147">
        <v>0</v>
      </c>
      <c r="T132" s="148">
        <f t="shared" si="2"/>
        <v>0</v>
      </c>
      <c r="AR132" s="137" t="s">
        <v>82</v>
      </c>
      <c r="AT132" s="137" t="s">
        <v>112</v>
      </c>
      <c r="AU132" s="137" t="s">
        <v>76</v>
      </c>
      <c r="AY132" s="13" t="s">
        <v>111</v>
      </c>
      <c r="BE132" s="138">
        <f t="shared" si="3"/>
        <v>0</v>
      </c>
      <c r="BF132" s="138">
        <f t="shared" si="4"/>
        <v>0</v>
      </c>
      <c r="BG132" s="138">
        <f t="shared" si="5"/>
        <v>0</v>
      </c>
      <c r="BH132" s="138">
        <f t="shared" si="6"/>
        <v>0</v>
      </c>
      <c r="BI132" s="138">
        <f t="shared" si="7"/>
        <v>0</v>
      </c>
      <c r="BJ132" s="13" t="s">
        <v>76</v>
      </c>
      <c r="BK132" s="138">
        <f t="shared" si="8"/>
        <v>0</v>
      </c>
      <c r="BL132" s="13" t="s">
        <v>82</v>
      </c>
      <c r="BM132" s="137" t="s">
        <v>164</v>
      </c>
    </row>
    <row r="133" spans="2:65" s="1" customFormat="1" ht="24.2" customHeight="1">
      <c r="B133" s="125"/>
      <c r="C133" s="126" t="s">
        <v>150</v>
      </c>
      <c r="D133" s="126" t="s">
        <v>112</v>
      </c>
      <c r="E133" s="127" t="s">
        <v>346</v>
      </c>
      <c r="F133" s="128" t="s">
        <v>347</v>
      </c>
      <c r="G133" s="129" t="s">
        <v>149</v>
      </c>
      <c r="H133" s="130">
        <v>43.4</v>
      </c>
      <c r="I133" s="131"/>
      <c r="J133" s="131"/>
      <c r="K133" s="132"/>
      <c r="L133" s="25"/>
      <c r="M133" s="145" t="s">
        <v>1</v>
      </c>
      <c r="N133" s="146" t="s">
        <v>33</v>
      </c>
      <c r="O133" s="147">
        <v>0</v>
      </c>
      <c r="P133" s="147">
        <f t="shared" si="0"/>
        <v>0</v>
      </c>
      <c r="Q133" s="147">
        <v>0</v>
      </c>
      <c r="R133" s="147">
        <f t="shared" si="1"/>
        <v>0</v>
      </c>
      <c r="S133" s="147">
        <v>0</v>
      </c>
      <c r="T133" s="148">
        <f t="shared" si="2"/>
        <v>0</v>
      </c>
      <c r="AR133" s="137" t="s">
        <v>82</v>
      </c>
      <c r="AT133" s="137" t="s">
        <v>112</v>
      </c>
      <c r="AU133" s="137" t="s">
        <v>76</v>
      </c>
      <c r="AY133" s="13" t="s">
        <v>111</v>
      </c>
      <c r="BE133" s="138">
        <f t="shared" si="3"/>
        <v>0</v>
      </c>
      <c r="BF133" s="138">
        <f t="shared" si="4"/>
        <v>0</v>
      </c>
      <c r="BG133" s="138">
        <f t="shared" si="5"/>
        <v>0</v>
      </c>
      <c r="BH133" s="138">
        <f t="shared" si="6"/>
        <v>0</v>
      </c>
      <c r="BI133" s="138">
        <f t="shared" si="7"/>
        <v>0</v>
      </c>
      <c r="BJ133" s="13" t="s">
        <v>76</v>
      </c>
      <c r="BK133" s="138">
        <f t="shared" si="8"/>
        <v>0</v>
      </c>
      <c r="BL133" s="13" t="s">
        <v>82</v>
      </c>
      <c r="BM133" s="137" t="s">
        <v>7</v>
      </c>
    </row>
    <row r="134" spans="2:65" s="10" customFormat="1" ht="22.9" customHeight="1">
      <c r="B134" s="116"/>
      <c r="D134" s="117" t="s">
        <v>66</v>
      </c>
      <c r="E134" s="143" t="s">
        <v>76</v>
      </c>
      <c r="F134" s="143" t="s">
        <v>275</v>
      </c>
      <c r="J134" s="144"/>
      <c r="L134" s="116"/>
      <c r="M134" s="120"/>
      <c r="P134" s="121">
        <f>SUM(P135:P140)</f>
        <v>0</v>
      </c>
      <c r="R134" s="121">
        <f>SUM(R135:R140)</f>
        <v>4.0147491100000003</v>
      </c>
      <c r="T134" s="122">
        <f>SUM(T135:T140)</f>
        <v>0</v>
      </c>
      <c r="AR134" s="117" t="s">
        <v>72</v>
      </c>
      <c r="AT134" s="123" t="s">
        <v>66</v>
      </c>
      <c r="AU134" s="123" t="s">
        <v>72</v>
      </c>
      <c r="AY134" s="117" t="s">
        <v>111</v>
      </c>
      <c r="BK134" s="124">
        <f>SUM(BK135:BK140)</f>
        <v>0</v>
      </c>
    </row>
    <row r="135" spans="2:65" s="1" customFormat="1" ht="16.5" customHeight="1">
      <c r="B135" s="125"/>
      <c r="C135" s="126" t="s">
        <v>167</v>
      </c>
      <c r="D135" s="126" t="s">
        <v>112</v>
      </c>
      <c r="E135" s="127" t="s">
        <v>348</v>
      </c>
      <c r="F135" s="128" t="s">
        <v>349</v>
      </c>
      <c r="G135" s="129" t="s">
        <v>115</v>
      </c>
      <c r="H135" s="130">
        <v>2</v>
      </c>
      <c r="I135" s="131"/>
      <c r="J135" s="131"/>
      <c r="K135" s="132"/>
      <c r="L135" s="25"/>
      <c r="M135" s="145" t="s">
        <v>1</v>
      </c>
      <c r="N135" s="146" t="s">
        <v>33</v>
      </c>
      <c r="O135" s="147">
        <v>0</v>
      </c>
      <c r="P135" s="147">
        <f t="shared" ref="P135:P140" si="9">O135*H135</f>
        <v>0</v>
      </c>
      <c r="Q135" s="147">
        <v>1.8799999999999999E-3</v>
      </c>
      <c r="R135" s="147">
        <f t="shared" ref="R135:R140" si="10">Q135*H135</f>
        <v>3.7599999999999999E-3</v>
      </c>
      <c r="S135" s="147">
        <v>0</v>
      </c>
      <c r="T135" s="148">
        <f t="shared" ref="T135:T140" si="11">S135*H135</f>
        <v>0</v>
      </c>
      <c r="AR135" s="137" t="s">
        <v>82</v>
      </c>
      <c r="AT135" s="137" t="s">
        <v>112</v>
      </c>
      <c r="AU135" s="137" t="s">
        <v>76</v>
      </c>
      <c r="AY135" s="13" t="s">
        <v>111</v>
      </c>
      <c r="BE135" s="138">
        <f t="shared" ref="BE135:BE140" si="12">IF(N135="základná",J135,0)</f>
        <v>0</v>
      </c>
      <c r="BF135" s="138">
        <f t="shared" ref="BF135:BF140" si="13">IF(N135="znížená",J135,0)</f>
        <v>0</v>
      </c>
      <c r="BG135" s="138">
        <f t="shared" ref="BG135:BG140" si="14">IF(N135="zákl. prenesená",J135,0)</f>
        <v>0</v>
      </c>
      <c r="BH135" s="138">
        <f t="shared" ref="BH135:BH140" si="15">IF(N135="zníž. prenesená",J135,0)</f>
        <v>0</v>
      </c>
      <c r="BI135" s="138">
        <f t="shared" ref="BI135:BI140" si="16">IF(N135="nulová",J135,0)</f>
        <v>0</v>
      </c>
      <c r="BJ135" s="13" t="s">
        <v>76</v>
      </c>
      <c r="BK135" s="138">
        <f t="shared" ref="BK135:BK140" si="17">ROUND(I135*H135,2)</f>
        <v>0</v>
      </c>
      <c r="BL135" s="13" t="s">
        <v>82</v>
      </c>
      <c r="BM135" s="137" t="s">
        <v>170</v>
      </c>
    </row>
    <row r="136" spans="2:65" s="1" customFormat="1" ht="24.2" customHeight="1">
      <c r="B136" s="125"/>
      <c r="C136" s="126" t="s">
        <v>153</v>
      </c>
      <c r="D136" s="126" t="s">
        <v>112</v>
      </c>
      <c r="E136" s="127" t="s">
        <v>350</v>
      </c>
      <c r="F136" s="128" t="s">
        <v>351</v>
      </c>
      <c r="G136" s="129" t="s">
        <v>149</v>
      </c>
      <c r="H136" s="130">
        <v>0.74099999999999999</v>
      </c>
      <c r="I136" s="131"/>
      <c r="J136" s="131"/>
      <c r="K136" s="132"/>
      <c r="L136" s="25"/>
      <c r="M136" s="145" t="s">
        <v>1</v>
      </c>
      <c r="N136" s="146" t="s">
        <v>33</v>
      </c>
      <c r="O136" s="147">
        <v>0</v>
      </c>
      <c r="P136" s="147">
        <f t="shared" si="9"/>
        <v>0</v>
      </c>
      <c r="Q136" s="147">
        <v>2.20783</v>
      </c>
      <c r="R136" s="147">
        <f t="shared" si="10"/>
        <v>1.63600203</v>
      </c>
      <c r="S136" s="147">
        <v>0</v>
      </c>
      <c r="T136" s="148">
        <f t="shared" si="11"/>
        <v>0</v>
      </c>
      <c r="AR136" s="137" t="s">
        <v>82</v>
      </c>
      <c r="AT136" s="137" t="s">
        <v>112</v>
      </c>
      <c r="AU136" s="137" t="s">
        <v>76</v>
      </c>
      <c r="AY136" s="13" t="s">
        <v>111</v>
      </c>
      <c r="BE136" s="138">
        <f t="shared" si="12"/>
        <v>0</v>
      </c>
      <c r="BF136" s="138">
        <f t="shared" si="13"/>
        <v>0</v>
      </c>
      <c r="BG136" s="138">
        <f t="shared" si="14"/>
        <v>0</v>
      </c>
      <c r="BH136" s="138">
        <f t="shared" si="15"/>
        <v>0</v>
      </c>
      <c r="BI136" s="138">
        <f t="shared" si="16"/>
        <v>0</v>
      </c>
      <c r="BJ136" s="13" t="s">
        <v>76</v>
      </c>
      <c r="BK136" s="138">
        <f t="shared" si="17"/>
        <v>0</v>
      </c>
      <c r="BL136" s="13" t="s">
        <v>82</v>
      </c>
      <c r="BM136" s="137" t="s">
        <v>173</v>
      </c>
    </row>
    <row r="137" spans="2:65" s="1" customFormat="1" ht="16.5" customHeight="1">
      <c r="B137" s="125"/>
      <c r="C137" s="126" t="s">
        <v>175</v>
      </c>
      <c r="D137" s="126" t="s">
        <v>112</v>
      </c>
      <c r="E137" s="127" t="s">
        <v>179</v>
      </c>
      <c r="F137" s="128" t="s">
        <v>180</v>
      </c>
      <c r="G137" s="129" t="s">
        <v>149</v>
      </c>
      <c r="H137" s="130">
        <v>0.98799999999999999</v>
      </c>
      <c r="I137" s="131"/>
      <c r="J137" s="131"/>
      <c r="K137" s="132"/>
      <c r="L137" s="25"/>
      <c r="M137" s="145" t="s">
        <v>1</v>
      </c>
      <c r="N137" s="146" t="s">
        <v>33</v>
      </c>
      <c r="O137" s="147">
        <v>0</v>
      </c>
      <c r="P137" s="147">
        <f t="shared" si="9"/>
        <v>0</v>
      </c>
      <c r="Q137" s="147">
        <v>2.3773599999999999</v>
      </c>
      <c r="R137" s="147">
        <f t="shared" si="10"/>
        <v>2.34883168</v>
      </c>
      <c r="S137" s="147">
        <v>0</v>
      </c>
      <c r="T137" s="148">
        <f t="shared" si="11"/>
        <v>0</v>
      </c>
      <c r="AR137" s="137" t="s">
        <v>82</v>
      </c>
      <c r="AT137" s="137" t="s">
        <v>112</v>
      </c>
      <c r="AU137" s="137" t="s">
        <v>76</v>
      </c>
      <c r="AY137" s="13" t="s">
        <v>111</v>
      </c>
      <c r="BE137" s="138">
        <f t="shared" si="12"/>
        <v>0</v>
      </c>
      <c r="BF137" s="138">
        <f t="shared" si="13"/>
        <v>0</v>
      </c>
      <c r="BG137" s="138">
        <f t="shared" si="14"/>
        <v>0</v>
      </c>
      <c r="BH137" s="138">
        <f t="shared" si="15"/>
        <v>0</v>
      </c>
      <c r="BI137" s="138">
        <f t="shared" si="16"/>
        <v>0</v>
      </c>
      <c r="BJ137" s="13" t="s">
        <v>76</v>
      </c>
      <c r="BK137" s="138">
        <f t="shared" si="17"/>
        <v>0</v>
      </c>
      <c r="BL137" s="13" t="s">
        <v>82</v>
      </c>
      <c r="BM137" s="137" t="s">
        <v>178</v>
      </c>
    </row>
    <row r="138" spans="2:65" s="1" customFormat="1" ht="16.5" customHeight="1">
      <c r="B138" s="125"/>
      <c r="C138" s="126" t="s">
        <v>157</v>
      </c>
      <c r="D138" s="126" t="s">
        <v>112</v>
      </c>
      <c r="E138" s="127" t="s">
        <v>191</v>
      </c>
      <c r="F138" s="128" t="s">
        <v>192</v>
      </c>
      <c r="G138" s="129" t="s">
        <v>185</v>
      </c>
      <c r="H138" s="130">
        <v>2.04</v>
      </c>
      <c r="I138" s="131"/>
      <c r="J138" s="131"/>
      <c r="K138" s="132"/>
      <c r="L138" s="25"/>
      <c r="M138" s="145" t="s">
        <v>1</v>
      </c>
      <c r="N138" s="146" t="s">
        <v>33</v>
      </c>
      <c r="O138" s="147">
        <v>0</v>
      </c>
      <c r="P138" s="147">
        <f t="shared" si="9"/>
        <v>0</v>
      </c>
      <c r="Q138" s="147">
        <v>2.2300000000000002E-3</v>
      </c>
      <c r="R138" s="147">
        <f t="shared" si="10"/>
        <v>4.5492000000000006E-3</v>
      </c>
      <c r="S138" s="147">
        <v>0</v>
      </c>
      <c r="T138" s="148">
        <f t="shared" si="11"/>
        <v>0</v>
      </c>
      <c r="AR138" s="137" t="s">
        <v>82</v>
      </c>
      <c r="AT138" s="137" t="s">
        <v>112</v>
      </c>
      <c r="AU138" s="137" t="s">
        <v>76</v>
      </c>
      <c r="AY138" s="13" t="s">
        <v>111</v>
      </c>
      <c r="BE138" s="138">
        <f t="shared" si="12"/>
        <v>0</v>
      </c>
      <c r="BF138" s="138">
        <f t="shared" si="13"/>
        <v>0</v>
      </c>
      <c r="BG138" s="138">
        <f t="shared" si="14"/>
        <v>0</v>
      </c>
      <c r="BH138" s="138">
        <f t="shared" si="15"/>
        <v>0</v>
      </c>
      <c r="BI138" s="138">
        <f t="shared" si="16"/>
        <v>0</v>
      </c>
      <c r="BJ138" s="13" t="s">
        <v>76</v>
      </c>
      <c r="BK138" s="138">
        <f t="shared" si="17"/>
        <v>0</v>
      </c>
      <c r="BL138" s="13" t="s">
        <v>82</v>
      </c>
      <c r="BM138" s="137" t="s">
        <v>181</v>
      </c>
    </row>
    <row r="139" spans="2:65" s="1" customFormat="1" ht="16.5" customHeight="1">
      <c r="B139" s="125"/>
      <c r="C139" s="126" t="s">
        <v>182</v>
      </c>
      <c r="D139" s="126" t="s">
        <v>112</v>
      </c>
      <c r="E139" s="127" t="s">
        <v>194</v>
      </c>
      <c r="F139" s="128" t="s">
        <v>195</v>
      </c>
      <c r="G139" s="129" t="s">
        <v>185</v>
      </c>
      <c r="H139" s="130">
        <v>2.04</v>
      </c>
      <c r="I139" s="131"/>
      <c r="J139" s="131"/>
      <c r="K139" s="132"/>
      <c r="L139" s="25"/>
      <c r="M139" s="145" t="s">
        <v>1</v>
      </c>
      <c r="N139" s="146" t="s">
        <v>33</v>
      </c>
      <c r="O139" s="147">
        <v>0</v>
      </c>
      <c r="P139" s="147">
        <f t="shared" si="9"/>
        <v>0</v>
      </c>
      <c r="Q139" s="147">
        <v>0</v>
      </c>
      <c r="R139" s="147">
        <f t="shared" si="10"/>
        <v>0</v>
      </c>
      <c r="S139" s="147">
        <v>0</v>
      </c>
      <c r="T139" s="148">
        <f t="shared" si="11"/>
        <v>0</v>
      </c>
      <c r="AR139" s="137" t="s">
        <v>82</v>
      </c>
      <c r="AT139" s="137" t="s">
        <v>112</v>
      </c>
      <c r="AU139" s="137" t="s">
        <v>76</v>
      </c>
      <c r="AY139" s="13" t="s">
        <v>111</v>
      </c>
      <c r="BE139" s="138">
        <f t="shared" si="12"/>
        <v>0</v>
      </c>
      <c r="BF139" s="138">
        <f t="shared" si="13"/>
        <v>0</v>
      </c>
      <c r="BG139" s="138">
        <f t="shared" si="14"/>
        <v>0</v>
      </c>
      <c r="BH139" s="138">
        <f t="shared" si="15"/>
        <v>0</v>
      </c>
      <c r="BI139" s="138">
        <f t="shared" si="16"/>
        <v>0</v>
      </c>
      <c r="BJ139" s="13" t="s">
        <v>76</v>
      </c>
      <c r="BK139" s="138">
        <f t="shared" si="17"/>
        <v>0</v>
      </c>
      <c r="BL139" s="13" t="s">
        <v>82</v>
      </c>
      <c r="BM139" s="137" t="s">
        <v>186</v>
      </c>
    </row>
    <row r="140" spans="2:65" s="1" customFormat="1" ht="24.2" customHeight="1">
      <c r="B140" s="125"/>
      <c r="C140" s="126" t="s">
        <v>160</v>
      </c>
      <c r="D140" s="126" t="s">
        <v>112</v>
      </c>
      <c r="E140" s="127" t="s">
        <v>352</v>
      </c>
      <c r="F140" s="128" t="s">
        <v>353</v>
      </c>
      <c r="G140" s="129" t="s">
        <v>200</v>
      </c>
      <c r="H140" s="130">
        <v>0.02</v>
      </c>
      <c r="I140" s="131"/>
      <c r="J140" s="131"/>
      <c r="K140" s="132"/>
      <c r="L140" s="25"/>
      <c r="M140" s="145" t="s">
        <v>1</v>
      </c>
      <c r="N140" s="146" t="s">
        <v>33</v>
      </c>
      <c r="O140" s="147">
        <v>0</v>
      </c>
      <c r="P140" s="147">
        <f t="shared" si="9"/>
        <v>0</v>
      </c>
      <c r="Q140" s="147">
        <v>1.0803100000000001</v>
      </c>
      <c r="R140" s="147">
        <f t="shared" si="10"/>
        <v>2.1606200000000002E-2</v>
      </c>
      <c r="S140" s="147">
        <v>0</v>
      </c>
      <c r="T140" s="148">
        <f t="shared" si="11"/>
        <v>0</v>
      </c>
      <c r="AR140" s="137" t="s">
        <v>82</v>
      </c>
      <c r="AT140" s="137" t="s">
        <v>112</v>
      </c>
      <c r="AU140" s="137" t="s">
        <v>76</v>
      </c>
      <c r="AY140" s="13" t="s">
        <v>111</v>
      </c>
      <c r="BE140" s="138">
        <f t="shared" si="12"/>
        <v>0</v>
      </c>
      <c r="BF140" s="138">
        <f t="shared" si="13"/>
        <v>0</v>
      </c>
      <c r="BG140" s="138">
        <f t="shared" si="14"/>
        <v>0</v>
      </c>
      <c r="BH140" s="138">
        <f t="shared" si="15"/>
        <v>0</v>
      </c>
      <c r="BI140" s="138">
        <f t="shared" si="16"/>
        <v>0</v>
      </c>
      <c r="BJ140" s="13" t="s">
        <v>76</v>
      </c>
      <c r="BK140" s="138">
        <f t="shared" si="17"/>
        <v>0</v>
      </c>
      <c r="BL140" s="13" t="s">
        <v>82</v>
      </c>
      <c r="BM140" s="137" t="s">
        <v>189</v>
      </c>
    </row>
    <row r="141" spans="2:65" s="10" customFormat="1" ht="22.9" customHeight="1">
      <c r="B141" s="116"/>
      <c r="D141" s="117" t="s">
        <v>66</v>
      </c>
      <c r="E141" s="143" t="s">
        <v>79</v>
      </c>
      <c r="F141" s="143" t="s">
        <v>174</v>
      </c>
      <c r="J141" s="144"/>
      <c r="L141" s="116"/>
      <c r="M141" s="120"/>
      <c r="P141" s="121">
        <f>SUM(P142:P143)</f>
        <v>0</v>
      </c>
      <c r="R141" s="121">
        <f>SUM(R142:R143)</f>
        <v>8.7272939199999993</v>
      </c>
      <c r="T141" s="122">
        <f>SUM(T142:T143)</f>
        <v>0</v>
      </c>
      <c r="AR141" s="117" t="s">
        <v>72</v>
      </c>
      <c r="AT141" s="123" t="s">
        <v>66</v>
      </c>
      <c r="AU141" s="123" t="s">
        <v>72</v>
      </c>
      <c r="AY141" s="117" t="s">
        <v>111</v>
      </c>
      <c r="BK141" s="124">
        <f>SUM(BK142:BK143)</f>
        <v>0</v>
      </c>
    </row>
    <row r="142" spans="2:65" s="1" customFormat="1" ht="24.2" customHeight="1">
      <c r="B142" s="125"/>
      <c r="C142" s="126" t="s">
        <v>190</v>
      </c>
      <c r="D142" s="126" t="s">
        <v>112</v>
      </c>
      <c r="E142" s="127" t="s">
        <v>354</v>
      </c>
      <c r="F142" s="448" t="s">
        <v>600</v>
      </c>
      <c r="G142" s="129" t="s">
        <v>149</v>
      </c>
      <c r="H142" s="130">
        <v>3.698</v>
      </c>
      <c r="I142" s="131"/>
      <c r="J142" s="131"/>
      <c r="K142" s="132"/>
      <c r="L142" s="25"/>
      <c r="M142" s="145" t="s">
        <v>1</v>
      </c>
      <c r="N142" s="146" t="s">
        <v>33</v>
      </c>
      <c r="O142" s="147">
        <v>0</v>
      </c>
      <c r="P142" s="147">
        <f>O142*H142</f>
        <v>0</v>
      </c>
      <c r="Q142" s="147">
        <v>2.2975400000000001</v>
      </c>
      <c r="R142" s="147">
        <f>Q142*H142</f>
        <v>8.4963029199999998</v>
      </c>
      <c r="S142" s="147">
        <v>0</v>
      </c>
      <c r="T142" s="148">
        <f>S142*H142</f>
        <v>0</v>
      </c>
      <c r="AR142" s="137" t="s">
        <v>82</v>
      </c>
      <c r="AT142" s="137" t="s">
        <v>112</v>
      </c>
      <c r="AU142" s="137" t="s">
        <v>76</v>
      </c>
      <c r="AY142" s="13" t="s">
        <v>111</v>
      </c>
      <c r="BE142" s="138">
        <f>IF(N142="základná",J142,0)</f>
        <v>0</v>
      </c>
      <c r="BF142" s="138">
        <f>IF(N142="znížená",J142,0)</f>
        <v>0</v>
      </c>
      <c r="BG142" s="138">
        <f>IF(N142="zákl. prenesená",J142,0)</f>
        <v>0</v>
      </c>
      <c r="BH142" s="138">
        <f>IF(N142="zníž. prenesená",J142,0)</f>
        <v>0</v>
      </c>
      <c r="BI142" s="138">
        <f>IF(N142="nulová",J142,0)</f>
        <v>0</v>
      </c>
      <c r="BJ142" s="13" t="s">
        <v>76</v>
      </c>
      <c r="BK142" s="138">
        <f>ROUND(I142*H142,2)</f>
        <v>0</v>
      </c>
      <c r="BL142" s="13" t="s">
        <v>82</v>
      </c>
      <c r="BM142" s="137" t="s">
        <v>193</v>
      </c>
    </row>
    <row r="143" spans="2:65" s="1" customFormat="1" ht="24.2" customHeight="1">
      <c r="B143" s="125"/>
      <c r="C143" s="126" t="s">
        <v>164</v>
      </c>
      <c r="D143" s="126" t="s">
        <v>112</v>
      </c>
      <c r="E143" s="127" t="s">
        <v>355</v>
      </c>
      <c r="F143" s="128" t="s">
        <v>356</v>
      </c>
      <c r="G143" s="129" t="s">
        <v>200</v>
      </c>
      <c r="H143" s="130">
        <v>0.222</v>
      </c>
      <c r="I143" s="131"/>
      <c r="J143" s="131"/>
      <c r="K143" s="132"/>
      <c r="L143" s="25"/>
      <c r="M143" s="145" t="s">
        <v>1</v>
      </c>
      <c r="N143" s="146" t="s">
        <v>33</v>
      </c>
      <c r="O143" s="147">
        <v>0</v>
      </c>
      <c r="P143" s="147">
        <f>O143*H143</f>
        <v>0</v>
      </c>
      <c r="Q143" s="147">
        <v>1.0405</v>
      </c>
      <c r="R143" s="147">
        <f>Q143*H143</f>
        <v>0.230991</v>
      </c>
      <c r="S143" s="147">
        <v>0</v>
      </c>
      <c r="T143" s="148">
        <f>S143*H143</f>
        <v>0</v>
      </c>
      <c r="AR143" s="137" t="s">
        <v>82</v>
      </c>
      <c r="AT143" s="137" t="s">
        <v>112</v>
      </c>
      <c r="AU143" s="137" t="s">
        <v>76</v>
      </c>
      <c r="AY143" s="13" t="s">
        <v>111</v>
      </c>
      <c r="BE143" s="138">
        <f>IF(N143="základná",J143,0)</f>
        <v>0</v>
      </c>
      <c r="BF143" s="138">
        <f>IF(N143="znížená",J143,0)</f>
        <v>0</v>
      </c>
      <c r="BG143" s="138">
        <f>IF(N143="zákl. prenesená",J143,0)</f>
        <v>0</v>
      </c>
      <c r="BH143" s="138">
        <f>IF(N143="zníž. prenesená",J143,0)</f>
        <v>0</v>
      </c>
      <c r="BI143" s="138">
        <f>IF(N143="nulová",J143,0)</f>
        <v>0</v>
      </c>
      <c r="BJ143" s="13" t="s">
        <v>76</v>
      </c>
      <c r="BK143" s="138">
        <f>ROUND(I143*H143,2)</f>
        <v>0</v>
      </c>
      <c r="BL143" s="13" t="s">
        <v>82</v>
      </c>
      <c r="BM143" s="137" t="s">
        <v>196</v>
      </c>
    </row>
    <row r="144" spans="2:65" s="10" customFormat="1" ht="22.9" customHeight="1">
      <c r="B144" s="116"/>
      <c r="D144" s="117" t="s">
        <v>66</v>
      </c>
      <c r="E144" s="143" t="s">
        <v>142</v>
      </c>
      <c r="F144" s="143" t="s">
        <v>202</v>
      </c>
      <c r="J144" s="144"/>
      <c r="L144" s="116"/>
      <c r="M144" s="120"/>
      <c r="P144" s="121">
        <f>P145</f>
        <v>0</v>
      </c>
      <c r="R144" s="121">
        <f>R145</f>
        <v>1.6125E-2</v>
      </c>
      <c r="T144" s="122">
        <f>T145</f>
        <v>0</v>
      </c>
      <c r="AR144" s="117" t="s">
        <v>72</v>
      </c>
      <c r="AT144" s="123" t="s">
        <v>66</v>
      </c>
      <c r="AU144" s="123" t="s">
        <v>72</v>
      </c>
      <c r="AY144" s="117" t="s">
        <v>111</v>
      </c>
      <c r="BK144" s="124">
        <f>BK145</f>
        <v>0</v>
      </c>
    </row>
    <row r="145" spans="2:65" s="1" customFormat="1" ht="16.5" customHeight="1">
      <c r="B145" s="125"/>
      <c r="C145" s="126" t="s">
        <v>197</v>
      </c>
      <c r="D145" s="126" t="s">
        <v>112</v>
      </c>
      <c r="E145" s="127" t="s">
        <v>357</v>
      </c>
      <c r="F145" s="128" t="s">
        <v>358</v>
      </c>
      <c r="G145" s="129" t="s">
        <v>185</v>
      </c>
      <c r="H145" s="130">
        <v>1.29</v>
      </c>
      <c r="I145" s="131"/>
      <c r="J145" s="131"/>
      <c r="K145" s="132"/>
      <c r="L145" s="25"/>
      <c r="M145" s="133" t="s">
        <v>1</v>
      </c>
      <c r="N145" s="134" t="s">
        <v>33</v>
      </c>
      <c r="O145" s="135">
        <v>0</v>
      </c>
      <c r="P145" s="135">
        <f>O145*H145</f>
        <v>0</v>
      </c>
      <c r="Q145" s="135">
        <v>1.2500000000000001E-2</v>
      </c>
      <c r="R145" s="135">
        <f>Q145*H145</f>
        <v>1.6125E-2</v>
      </c>
      <c r="S145" s="135">
        <v>0</v>
      </c>
      <c r="T145" s="136">
        <f>S145*H145</f>
        <v>0</v>
      </c>
      <c r="AR145" s="137" t="s">
        <v>82</v>
      </c>
      <c r="AT145" s="137" t="s">
        <v>112</v>
      </c>
      <c r="AU145" s="137" t="s">
        <v>76</v>
      </c>
      <c r="AY145" s="13" t="s">
        <v>111</v>
      </c>
      <c r="BE145" s="138">
        <f>IF(N145="základná",J145,0)</f>
        <v>0</v>
      </c>
      <c r="BF145" s="138">
        <f>IF(N145="znížená",J145,0)</f>
        <v>0</v>
      </c>
      <c r="BG145" s="138">
        <f>IF(N145="zákl. prenesená",J145,0)</f>
        <v>0</v>
      </c>
      <c r="BH145" s="138">
        <f>IF(N145="zníž. prenesená",J145,0)</f>
        <v>0</v>
      </c>
      <c r="BI145" s="138">
        <f>IF(N145="nulová",J145,0)</f>
        <v>0</v>
      </c>
      <c r="BJ145" s="13" t="s">
        <v>76</v>
      </c>
      <c r="BK145" s="138">
        <f>ROUND(I145*H145,2)</f>
        <v>0</v>
      </c>
      <c r="BL145" s="13" t="s">
        <v>82</v>
      </c>
      <c r="BM145" s="137" t="s">
        <v>201</v>
      </c>
    </row>
    <row r="146" spans="2:65" s="1" customFormat="1" ht="6.95" customHeight="1">
      <c r="B146" s="40"/>
      <c r="C146" s="41"/>
      <c r="D146" s="41"/>
      <c r="E146" s="41"/>
      <c r="F146" s="41"/>
      <c r="G146" s="41"/>
      <c r="H146" s="41"/>
      <c r="I146" s="41"/>
      <c r="J146" s="41"/>
      <c r="K146" s="41"/>
      <c r="L146" s="25"/>
    </row>
  </sheetData>
  <autoFilter ref="C120:K145"/>
  <mergeCells count="8">
    <mergeCell ref="E111:H111"/>
    <mergeCell ref="E113:H113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workbookViewId="0">
      <selection activeCell="W29" sqref="W29"/>
    </sheetView>
  </sheetViews>
  <sheetFormatPr defaultColWidth="10.5" defaultRowHeight="12" customHeight="1"/>
  <cols>
    <col min="1" max="1" width="3" style="163" customWidth="1"/>
    <col min="2" max="2" width="2.5" style="163" customWidth="1"/>
    <col min="3" max="3" width="3.83203125" style="163" customWidth="1"/>
    <col min="4" max="4" width="11.6640625" style="163" customWidth="1"/>
    <col min="5" max="5" width="16.6640625" style="163" customWidth="1"/>
    <col min="6" max="6" width="0.5" style="163" customWidth="1"/>
    <col min="7" max="7" width="3.1640625" style="163" customWidth="1"/>
    <col min="8" max="8" width="3" style="163" customWidth="1"/>
    <col min="9" max="9" width="12.33203125" style="163" customWidth="1"/>
    <col min="10" max="10" width="16.1640625" style="163" customWidth="1"/>
    <col min="11" max="11" width="0.6640625" style="163" customWidth="1"/>
    <col min="12" max="12" width="3" style="163" customWidth="1"/>
    <col min="13" max="13" width="3.6640625" style="163" customWidth="1"/>
    <col min="14" max="14" width="9" style="163" customWidth="1"/>
    <col min="15" max="15" width="4.33203125" style="163" customWidth="1"/>
    <col min="16" max="16" width="15.33203125" style="163" customWidth="1"/>
    <col min="17" max="17" width="7.5" style="163" customWidth="1"/>
    <col min="18" max="18" width="16.6640625" style="163" customWidth="1"/>
    <col min="19" max="19" width="4" style="163" customWidth="1"/>
    <col min="20" max="20" width="1.6640625" style="163" customWidth="1"/>
    <col min="21" max="256" width="10.5" style="163"/>
    <col min="257" max="257" width="3" style="163" customWidth="1"/>
    <col min="258" max="258" width="2.5" style="163" customWidth="1"/>
    <col min="259" max="259" width="3.83203125" style="163" customWidth="1"/>
    <col min="260" max="260" width="11.6640625" style="163" customWidth="1"/>
    <col min="261" max="261" width="16.6640625" style="163" customWidth="1"/>
    <col min="262" max="262" width="0.5" style="163" customWidth="1"/>
    <col min="263" max="263" width="3.1640625" style="163" customWidth="1"/>
    <col min="264" max="264" width="3" style="163" customWidth="1"/>
    <col min="265" max="265" width="12.33203125" style="163" customWidth="1"/>
    <col min="266" max="266" width="16.1640625" style="163" customWidth="1"/>
    <col min="267" max="267" width="0.6640625" style="163" customWidth="1"/>
    <col min="268" max="268" width="3" style="163" customWidth="1"/>
    <col min="269" max="269" width="3.6640625" style="163" customWidth="1"/>
    <col min="270" max="270" width="9" style="163" customWidth="1"/>
    <col min="271" max="271" width="4.33203125" style="163" customWidth="1"/>
    <col min="272" max="272" width="15.33203125" style="163" customWidth="1"/>
    <col min="273" max="273" width="7.5" style="163" customWidth="1"/>
    <col min="274" max="274" width="16.6640625" style="163" customWidth="1"/>
    <col min="275" max="275" width="4" style="163" customWidth="1"/>
    <col min="276" max="276" width="1.6640625" style="163" customWidth="1"/>
    <col min="277" max="512" width="10.5" style="163"/>
    <col min="513" max="513" width="3" style="163" customWidth="1"/>
    <col min="514" max="514" width="2.5" style="163" customWidth="1"/>
    <col min="515" max="515" width="3.83203125" style="163" customWidth="1"/>
    <col min="516" max="516" width="11.6640625" style="163" customWidth="1"/>
    <col min="517" max="517" width="16.6640625" style="163" customWidth="1"/>
    <col min="518" max="518" width="0.5" style="163" customWidth="1"/>
    <col min="519" max="519" width="3.1640625" style="163" customWidth="1"/>
    <col min="520" max="520" width="3" style="163" customWidth="1"/>
    <col min="521" max="521" width="12.33203125" style="163" customWidth="1"/>
    <col min="522" max="522" width="16.1640625" style="163" customWidth="1"/>
    <col min="523" max="523" width="0.6640625" style="163" customWidth="1"/>
    <col min="524" max="524" width="3" style="163" customWidth="1"/>
    <col min="525" max="525" width="3.6640625" style="163" customWidth="1"/>
    <col min="526" max="526" width="9" style="163" customWidth="1"/>
    <col min="527" max="527" width="4.33203125" style="163" customWidth="1"/>
    <col min="528" max="528" width="15.33203125" style="163" customWidth="1"/>
    <col min="529" max="529" width="7.5" style="163" customWidth="1"/>
    <col min="530" max="530" width="16.6640625" style="163" customWidth="1"/>
    <col min="531" max="531" width="4" style="163" customWidth="1"/>
    <col min="532" max="532" width="1.6640625" style="163" customWidth="1"/>
    <col min="533" max="768" width="10.5" style="163"/>
    <col min="769" max="769" width="3" style="163" customWidth="1"/>
    <col min="770" max="770" width="2.5" style="163" customWidth="1"/>
    <col min="771" max="771" width="3.83203125" style="163" customWidth="1"/>
    <col min="772" max="772" width="11.6640625" style="163" customWidth="1"/>
    <col min="773" max="773" width="16.6640625" style="163" customWidth="1"/>
    <col min="774" max="774" width="0.5" style="163" customWidth="1"/>
    <col min="775" max="775" width="3.1640625" style="163" customWidth="1"/>
    <col min="776" max="776" width="3" style="163" customWidth="1"/>
    <col min="777" max="777" width="12.33203125" style="163" customWidth="1"/>
    <col min="778" max="778" width="16.1640625" style="163" customWidth="1"/>
    <col min="779" max="779" width="0.6640625" style="163" customWidth="1"/>
    <col min="780" max="780" width="3" style="163" customWidth="1"/>
    <col min="781" max="781" width="3.6640625" style="163" customWidth="1"/>
    <col min="782" max="782" width="9" style="163" customWidth="1"/>
    <col min="783" max="783" width="4.33203125" style="163" customWidth="1"/>
    <col min="784" max="784" width="15.33203125" style="163" customWidth="1"/>
    <col min="785" max="785" width="7.5" style="163" customWidth="1"/>
    <col min="786" max="786" width="16.6640625" style="163" customWidth="1"/>
    <col min="787" max="787" width="4" style="163" customWidth="1"/>
    <col min="788" max="788" width="1.6640625" style="163" customWidth="1"/>
    <col min="789" max="1024" width="10.5" style="163"/>
    <col min="1025" max="1025" width="3" style="163" customWidth="1"/>
    <col min="1026" max="1026" width="2.5" style="163" customWidth="1"/>
    <col min="1027" max="1027" width="3.83203125" style="163" customWidth="1"/>
    <col min="1028" max="1028" width="11.6640625" style="163" customWidth="1"/>
    <col min="1029" max="1029" width="16.6640625" style="163" customWidth="1"/>
    <col min="1030" max="1030" width="0.5" style="163" customWidth="1"/>
    <col min="1031" max="1031" width="3.1640625" style="163" customWidth="1"/>
    <col min="1032" max="1032" width="3" style="163" customWidth="1"/>
    <col min="1033" max="1033" width="12.33203125" style="163" customWidth="1"/>
    <col min="1034" max="1034" width="16.1640625" style="163" customWidth="1"/>
    <col min="1035" max="1035" width="0.6640625" style="163" customWidth="1"/>
    <col min="1036" max="1036" width="3" style="163" customWidth="1"/>
    <col min="1037" max="1037" width="3.6640625" style="163" customWidth="1"/>
    <col min="1038" max="1038" width="9" style="163" customWidth="1"/>
    <col min="1039" max="1039" width="4.33203125" style="163" customWidth="1"/>
    <col min="1040" max="1040" width="15.33203125" style="163" customWidth="1"/>
    <col min="1041" max="1041" width="7.5" style="163" customWidth="1"/>
    <col min="1042" max="1042" width="16.6640625" style="163" customWidth="1"/>
    <col min="1043" max="1043" width="4" style="163" customWidth="1"/>
    <col min="1044" max="1044" width="1.6640625" style="163" customWidth="1"/>
    <col min="1045" max="1280" width="10.5" style="163"/>
    <col min="1281" max="1281" width="3" style="163" customWidth="1"/>
    <col min="1282" max="1282" width="2.5" style="163" customWidth="1"/>
    <col min="1283" max="1283" width="3.83203125" style="163" customWidth="1"/>
    <col min="1284" max="1284" width="11.6640625" style="163" customWidth="1"/>
    <col min="1285" max="1285" width="16.6640625" style="163" customWidth="1"/>
    <col min="1286" max="1286" width="0.5" style="163" customWidth="1"/>
    <col min="1287" max="1287" width="3.1640625" style="163" customWidth="1"/>
    <col min="1288" max="1288" width="3" style="163" customWidth="1"/>
    <col min="1289" max="1289" width="12.33203125" style="163" customWidth="1"/>
    <col min="1290" max="1290" width="16.1640625" style="163" customWidth="1"/>
    <col min="1291" max="1291" width="0.6640625" style="163" customWidth="1"/>
    <col min="1292" max="1292" width="3" style="163" customWidth="1"/>
    <col min="1293" max="1293" width="3.6640625" style="163" customWidth="1"/>
    <col min="1294" max="1294" width="9" style="163" customWidth="1"/>
    <col min="1295" max="1295" width="4.33203125" style="163" customWidth="1"/>
    <col min="1296" max="1296" width="15.33203125" style="163" customWidth="1"/>
    <col min="1297" max="1297" width="7.5" style="163" customWidth="1"/>
    <col min="1298" max="1298" width="16.6640625" style="163" customWidth="1"/>
    <col min="1299" max="1299" width="4" style="163" customWidth="1"/>
    <col min="1300" max="1300" width="1.6640625" style="163" customWidth="1"/>
    <col min="1301" max="1536" width="10.5" style="163"/>
    <col min="1537" max="1537" width="3" style="163" customWidth="1"/>
    <col min="1538" max="1538" width="2.5" style="163" customWidth="1"/>
    <col min="1539" max="1539" width="3.83203125" style="163" customWidth="1"/>
    <col min="1540" max="1540" width="11.6640625" style="163" customWidth="1"/>
    <col min="1541" max="1541" width="16.6640625" style="163" customWidth="1"/>
    <col min="1542" max="1542" width="0.5" style="163" customWidth="1"/>
    <col min="1543" max="1543" width="3.1640625" style="163" customWidth="1"/>
    <col min="1544" max="1544" width="3" style="163" customWidth="1"/>
    <col min="1545" max="1545" width="12.33203125" style="163" customWidth="1"/>
    <col min="1546" max="1546" width="16.1640625" style="163" customWidth="1"/>
    <col min="1547" max="1547" width="0.6640625" style="163" customWidth="1"/>
    <col min="1548" max="1548" width="3" style="163" customWidth="1"/>
    <col min="1549" max="1549" width="3.6640625" style="163" customWidth="1"/>
    <col min="1550" max="1550" width="9" style="163" customWidth="1"/>
    <col min="1551" max="1551" width="4.33203125" style="163" customWidth="1"/>
    <col min="1552" max="1552" width="15.33203125" style="163" customWidth="1"/>
    <col min="1553" max="1553" width="7.5" style="163" customWidth="1"/>
    <col min="1554" max="1554" width="16.6640625" style="163" customWidth="1"/>
    <col min="1555" max="1555" width="4" style="163" customWidth="1"/>
    <col min="1556" max="1556" width="1.6640625" style="163" customWidth="1"/>
    <col min="1557" max="1792" width="10.5" style="163"/>
    <col min="1793" max="1793" width="3" style="163" customWidth="1"/>
    <col min="1794" max="1794" width="2.5" style="163" customWidth="1"/>
    <col min="1795" max="1795" width="3.83203125" style="163" customWidth="1"/>
    <col min="1796" max="1796" width="11.6640625" style="163" customWidth="1"/>
    <col min="1797" max="1797" width="16.6640625" style="163" customWidth="1"/>
    <col min="1798" max="1798" width="0.5" style="163" customWidth="1"/>
    <col min="1799" max="1799" width="3.1640625" style="163" customWidth="1"/>
    <col min="1800" max="1800" width="3" style="163" customWidth="1"/>
    <col min="1801" max="1801" width="12.33203125" style="163" customWidth="1"/>
    <col min="1802" max="1802" width="16.1640625" style="163" customWidth="1"/>
    <col min="1803" max="1803" width="0.6640625" style="163" customWidth="1"/>
    <col min="1804" max="1804" width="3" style="163" customWidth="1"/>
    <col min="1805" max="1805" width="3.6640625" style="163" customWidth="1"/>
    <col min="1806" max="1806" width="9" style="163" customWidth="1"/>
    <col min="1807" max="1807" width="4.33203125" style="163" customWidth="1"/>
    <col min="1808" max="1808" width="15.33203125" style="163" customWidth="1"/>
    <col min="1809" max="1809" width="7.5" style="163" customWidth="1"/>
    <col min="1810" max="1810" width="16.6640625" style="163" customWidth="1"/>
    <col min="1811" max="1811" width="4" style="163" customWidth="1"/>
    <col min="1812" max="1812" width="1.6640625" style="163" customWidth="1"/>
    <col min="1813" max="2048" width="10.5" style="163"/>
    <col min="2049" max="2049" width="3" style="163" customWidth="1"/>
    <col min="2050" max="2050" width="2.5" style="163" customWidth="1"/>
    <col min="2051" max="2051" width="3.83203125" style="163" customWidth="1"/>
    <col min="2052" max="2052" width="11.6640625" style="163" customWidth="1"/>
    <col min="2053" max="2053" width="16.6640625" style="163" customWidth="1"/>
    <col min="2054" max="2054" width="0.5" style="163" customWidth="1"/>
    <col min="2055" max="2055" width="3.1640625" style="163" customWidth="1"/>
    <col min="2056" max="2056" width="3" style="163" customWidth="1"/>
    <col min="2057" max="2057" width="12.33203125" style="163" customWidth="1"/>
    <col min="2058" max="2058" width="16.1640625" style="163" customWidth="1"/>
    <col min="2059" max="2059" width="0.6640625" style="163" customWidth="1"/>
    <col min="2060" max="2060" width="3" style="163" customWidth="1"/>
    <col min="2061" max="2061" width="3.6640625" style="163" customWidth="1"/>
    <col min="2062" max="2062" width="9" style="163" customWidth="1"/>
    <col min="2063" max="2063" width="4.33203125" style="163" customWidth="1"/>
    <col min="2064" max="2064" width="15.33203125" style="163" customWidth="1"/>
    <col min="2065" max="2065" width="7.5" style="163" customWidth="1"/>
    <col min="2066" max="2066" width="16.6640625" style="163" customWidth="1"/>
    <col min="2067" max="2067" width="4" style="163" customWidth="1"/>
    <col min="2068" max="2068" width="1.6640625" style="163" customWidth="1"/>
    <col min="2069" max="2304" width="10.5" style="163"/>
    <col min="2305" max="2305" width="3" style="163" customWidth="1"/>
    <col min="2306" max="2306" width="2.5" style="163" customWidth="1"/>
    <col min="2307" max="2307" width="3.83203125" style="163" customWidth="1"/>
    <col min="2308" max="2308" width="11.6640625" style="163" customWidth="1"/>
    <col min="2309" max="2309" width="16.6640625" style="163" customWidth="1"/>
    <col min="2310" max="2310" width="0.5" style="163" customWidth="1"/>
    <col min="2311" max="2311" width="3.1640625" style="163" customWidth="1"/>
    <col min="2312" max="2312" width="3" style="163" customWidth="1"/>
    <col min="2313" max="2313" width="12.33203125" style="163" customWidth="1"/>
    <col min="2314" max="2314" width="16.1640625" style="163" customWidth="1"/>
    <col min="2315" max="2315" width="0.6640625" style="163" customWidth="1"/>
    <col min="2316" max="2316" width="3" style="163" customWidth="1"/>
    <col min="2317" max="2317" width="3.6640625" style="163" customWidth="1"/>
    <col min="2318" max="2318" width="9" style="163" customWidth="1"/>
    <col min="2319" max="2319" width="4.33203125" style="163" customWidth="1"/>
    <col min="2320" max="2320" width="15.33203125" style="163" customWidth="1"/>
    <col min="2321" max="2321" width="7.5" style="163" customWidth="1"/>
    <col min="2322" max="2322" width="16.6640625" style="163" customWidth="1"/>
    <col min="2323" max="2323" width="4" style="163" customWidth="1"/>
    <col min="2324" max="2324" width="1.6640625" style="163" customWidth="1"/>
    <col min="2325" max="2560" width="10.5" style="163"/>
    <col min="2561" max="2561" width="3" style="163" customWidth="1"/>
    <col min="2562" max="2562" width="2.5" style="163" customWidth="1"/>
    <col min="2563" max="2563" width="3.83203125" style="163" customWidth="1"/>
    <col min="2564" max="2564" width="11.6640625" style="163" customWidth="1"/>
    <col min="2565" max="2565" width="16.6640625" style="163" customWidth="1"/>
    <col min="2566" max="2566" width="0.5" style="163" customWidth="1"/>
    <col min="2567" max="2567" width="3.1640625" style="163" customWidth="1"/>
    <col min="2568" max="2568" width="3" style="163" customWidth="1"/>
    <col min="2569" max="2569" width="12.33203125" style="163" customWidth="1"/>
    <col min="2570" max="2570" width="16.1640625" style="163" customWidth="1"/>
    <col min="2571" max="2571" width="0.6640625" style="163" customWidth="1"/>
    <col min="2572" max="2572" width="3" style="163" customWidth="1"/>
    <col min="2573" max="2573" width="3.6640625" style="163" customWidth="1"/>
    <col min="2574" max="2574" width="9" style="163" customWidth="1"/>
    <col min="2575" max="2575" width="4.33203125" style="163" customWidth="1"/>
    <col min="2576" max="2576" width="15.33203125" style="163" customWidth="1"/>
    <col min="2577" max="2577" width="7.5" style="163" customWidth="1"/>
    <col min="2578" max="2578" width="16.6640625" style="163" customWidth="1"/>
    <col min="2579" max="2579" width="4" style="163" customWidth="1"/>
    <col min="2580" max="2580" width="1.6640625" style="163" customWidth="1"/>
    <col min="2581" max="2816" width="10.5" style="163"/>
    <col min="2817" max="2817" width="3" style="163" customWidth="1"/>
    <col min="2818" max="2818" width="2.5" style="163" customWidth="1"/>
    <col min="2819" max="2819" width="3.83203125" style="163" customWidth="1"/>
    <col min="2820" max="2820" width="11.6640625" style="163" customWidth="1"/>
    <col min="2821" max="2821" width="16.6640625" style="163" customWidth="1"/>
    <col min="2822" max="2822" width="0.5" style="163" customWidth="1"/>
    <col min="2823" max="2823" width="3.1640625" style="163" customWidth="1"/>
    <col min="2824" max="2824" width="3" style="163" customWidth="1"/>
    <col min="2825" max="2825" width="12.33203125" style="163" customWidth="1"/>
    <col min="2826" max="2826" width="16.1640625" style="163" customWidth="1"/>
    <col min="2827" max="2827" width="0.6640625" style="163" customWidth="1"/>
    <col min="2828" max="2828" width="3" style="163" customWidth="1"/>
    <col min="2829" max="2829" width="3.6640625" style="163" customWidth="1"/>
    <col min="2830" max="2830" width="9" style="163" customWidth="1"/>
    <col min="2831" max="2831" width="4.33203125" style="163" customWidth="1"/>
    <col min="2832" max="2832" width="15.33203125" style="163" customWidth="1"/>
    <col min="2833" max="2833" width="7.5" style="163" customWidth="1"/>
    <col min="2834" max="2834" width="16.6640625" style="163" customWidth="1"/>
    <col min="2835" max="2835" width="4" style="163" customWidth="1"/>
    <col min="2836" max="2836" width="1.6640625" style="163" customWidth="1"/>
    <col min="2837" max="3072" width="10.5" style="163"/>
    <col min="3073" max="3073" width="3" style="163" customWidth="1"/>
    <col min="3074" max="3074" width="2.5" style="163" customWidth="1"/>
    <col min="3075" max="3075" width="3.83203125" style="163" customWidth="1"/>
    <col min="3076" max="3076" width="11.6640625" style="163" customWidth="1"/>
    <col min="3077" max="3077" width="16.6640625" style="163" customWidth="1"/>
    <col min="3078" max="3078" width="0.5" style="163" customWidth="1"/>
    <col min="3079" max="3079" width="3.1640625" style="163" customWidth="1"/>
    <col min="3080" max="3080" width="3" style="163" customWidth="1"/>
    <col min="3081" max="3081" width="12.33203125" style="163" customWidth="1"/>
    <col min="3082" max="3082" width="16.1640625" style="163" customWidth="1"/>
    <col min="3083" max="3083" width="0.6640625" style="163" customWidth="1"/>
    <col min="3084" max="3084" width="3" style="163" customWidth="1"/>
    <col min="3085" max="3085" width="3.6640625" style="163" customWidth="1"/>
    <col min="3086" max="3086" width="9" style="163" customWidth="1"/>
    <col min="3087" max="3087" width="4.33203125" style="163" customWidth="1"/>
    <col min="3088" max="3088" width="15.33203125" style="163" customWidth="1"/>
    <col min="3089" max="3089" width="7.5" style="163" customWidth="1"/>
    <col min="3090" max="3090" width="16.6640625" style="163" customWidth="1"/>
    <col min="3091" max="3091" width="4" style="163" customWidth="1"/>
    <col min="3092" max="3092" width="1.6640625" style="163" customWidth="1"/>
    <col min="3093" max="3328" width="10.5" style="163"/>
    <col min="3329" max="3329" width="3" style="163" customWidth="1"/>
    <col min="3330" max="3330" width="2.5" style="163" customWidth="1"/>
    <col min="3331" max="3331" width="3.83203125" style="163" customWidth="1"/>
    <col min="3332" max="3332" width="11.6640625" style="163" customWidth="1"/>
    <col min="3333" max="3333" width="16.6640625" style="163" customWidth="1"/>
    <col min="3334" max="3334" width="0.5" style="163" customWidth="1"/>
    <col min="3335" max="3335" width="3.1640625" style="163" customWidth="1"/>
    <col min="3336" max="3336" width="3" style="163" customWidth="1"/>
    <col min="3337" max="3337" width="12.33203125" style="163" customWidth="1"/>
    <col min="3338" max="3338" width="16.1640625" style="163" customWidth="1"/>
    <col min="3339" max="3339" width="0.6640625" style="163" customWidth="1"/>
    <col min="3340" max="3340" width="3" style="163" customWidth="1"/>
    <col min="3341" max="3341" width="3.6640625" style="163" customWidth="1"/>
    <col min="3342" max="3342" width="9" style="163" customWidth="1"/>
    <col min="3343" max="3343" width="4.33203125" style="163" customWidth="1"/>
    <col min="3344" max="3344" width="15.33203125" style="163" customWidth="1"/>
    <col min="3345" max="3345" width="7.5" style="163" customWidth="1"/>
    <col min="3346" max="3346" width="16.6640625" style="163" customWidth="1"/>
    <col min="3347" max="3347" width="4" style="163" customWidth="1"/>
    <col min="3348" max="3348" width="1.6640625" style="163" customWidth="1"/>
    <col min="3349" max="3584" width="10.5" style="163"/>
    <col min="3585" max="3585" width="3" style="163" customWidth="1"/>
    <col min="3586" max="3586" width="2.5" style="163" customWidth="1"/>
    <col min="3587" max="3587" width="3.83203125" style="163" customWidth="1"/>
    <col min="3588" max="3588" width="11.6640625" style="163" customWidth="1"/>
    <col min="3589" max="3589" width="16.6640625" style="163" customWidth="1"/>
    <col min="3590" max="3590" width="0.5" style="163" customWidth="1"/>
    <col min="3591" max="3591" width="3.1640625" style="163" customWidth="1"/>
    <col min="3592" max="3592" width="3" style="163" customWidth="1"/>
    <col min="3593" max="3593" width="12.33203125" style="163" customWidth="1"/>
    <col min="3594" max="3594" width="16.1640625" style="163" customWidth="1"/>
    <col min="3595" max="3595" width="0.6640625" style="163" customWidth="1"/>
    <col min="3596" max="3596" width="3" style="163" customWidth="1"/>
    <col min="3597" max="3597" width="3.6640625" style="163" customWidth="1"/>
    <col min="3598" max="3598" width="9" style="163" customWidth="1"/>
    <col min="3599" max="3599" width="4.33203125" style="163" customWidth="1"/>
    <col min="3600" max="3600" width="15.33203125" style="163" customWidth="1"/>
    <col min="3601" max="3601" width="7.5" style="163" customWidth="1"/>
    <col min="3602" max="3602" width="16.6640625" style="163" customWidth="1"/>
    <col min="3603" max="3603" width="4" style="163" customWidth="1"/>
    <col min="3604" max="3604" width="1.6640625" style="163" customWidth="1"/>
    <col min="3605" max="3840" width="10.5" style="163"/>
    <col min="3841" max="3841" width="3" style="163" customWidth="1"/>
    <col min="3842" max="3842" width="2.5" style="163" customWidth="1"/>
    <col min="3843" max="3843" width="3.83203125" style="163" customWidth="1"/>
    <col min="3844" max="3844" width="11.6640625" style="163" customWidth="1"/>
    <col min="3845" max="3845" width="16.6640625" style="163" customWidth="1"/>
    <col min="3846" max="3846" width="0.5" style="163" customWidth="1"/>
    <col min="3847" max="3847" width="3.1640625" style="163" customWidth="1"/>
    <col min="3848" max="3848" width="3" style="163" customWidth="1"/>
    <col min="3849" max="3849" width="12.33203125" style="163" customWidth="1"/>
    <col min="3850" max="3850" width="16.1640625" style="163" customWidth="1"/>
    <col min="3851" max="3851" width="0.6640625" style="163" customWidth="1"/>
    <col min="3852" max="3852" width="3" style="163" customWidth="1"/>
    <col min="3853" max="3853" width="3.6640625" style="163" customWidth="1"/>
    <col min="3854" max="3854" width="9" style="163" customWidth="1"/>
    <col min="3855" max="3855" width="4.33203125" style="163" customWidth="1"/>
    <col min="3856" max="3856" width="15.33203125" style="163" customWidth="1"/>
    <col min="3857" max="3857" width="7.5" style="163" customWidth="1"/>
    <col min="3858" max="3858" width="16.6640625" style="163" customWidth="1"/>
    <col min="3859" max="3859" width="4" style="163" customWidth="1"/>
    <col min="3860" max="3860" width="1.6640625" style="163" customWidth="1"/>
    <col min="3861" max="4096" width="10.5" style="163"/>
    <col min="4097" max="4097" width="3" style="163" customWidth="1"/>
    <col min="4098" max="4098" width="2.5" style="163" customWidth="1"/>
    <col min="4099" max="4099" width="3.83203125" style="163" customWidth="1"/>
    <col min="4100" max="4100" width="11.6640625" style="163" customWidth="1"/>
    <col min="4101" max="4101" width="16.6640625" style="163" customWidth="1"/>
    <col min="4102" max="4102" width="0.5" style="163" customWidth="1"/>
    <col min="4103" max="4103" width="3.1640625" style="163" customWidth="1"/>
    <col min="4104" max="4104" width="3" style="163" customWidth="1"/>
    <col min="4105" max="4105" width="12.33203125" style="163" customWidth="1"/>
    <col min="4106" max="4106" width="16.1640625" style="163" customWidth="1"/>
    <col min="4107" max="4107" width="0.6640625" style="163" customWidth="1"/>
    <col min="4108" max="4108" width="3" style="163" customWidth="1"/>
    <col min="4109" max="4109" width="3.6640625" style="163" customWidth="1"/>
    <col min="4110" max="4110" width="9" style="163" customWidth="1"/>
    <col min="4111" max="4111" width="4.33203125" style="163" customWidth="1"/>
    <col min="4112" max="4112" width="15.33203125" style="163" customWidth="1"/>
    <col min="4113" max="4113" width="7.5" style="163" customWidth="1"/>
    <col min="4114" max="4114" width="16.6640625" style="163" customWidth="1"/>
    <col min="4115" max="4115" width="4" style="163" customWidth="1"/>
    <col min="4116" max="4116" width="1.6640625" style="163" customWidth="1"/>
    <col min="4117" max="4352" width="10.5" style="163"/>
    <col min="4353" max="4353" width="3" style="163" customWidth="1"/>
    <col min="4354" max="4354" width="2.5" style="163" customWidth="1"/>
    <col min="4355" max="4355" width="3.83203125" style="163" customWidth="1"/>
    <col min="4356" max="4356" width="11.6640625" style="163" customWidth="1"/>
    <col min="4357" max="4357" width="16.6640625" style="163" customWidth="1"/>
    <col min="4358" max="4358" width="0.5" style="163" customWidth="1"/>
    <col min="4359" max="4359" width="3.1640625" style="163" customWidth="1"/>
    <col min="4360" max="4360" width="3" style="163" customWidth="1"/>
    <col min="4361" max="4361" width="12.33203125" style="163" customWidth="1"/>
    <col min="4362" max="4362" width="16.1640625" style="163" customWidth="1"/>
    <col min="4363" max="4363" width="0.6640625" style="163" customWidth="1"/>
    <col min="4364" max="4364" width="3" style="163" customWidth="1"/>
    <col min="4365" max="4365" width="3.6640625" style="163" customWidth="1"/>
    <col min="4366" max="4366" width="9" style="163" customWidth="1"/>
    <col min="4367" max="4367" width="4.33203125" style="163" customWidth="1"/>
    <col min="4368" max="4368" width="15.33203125" style="163" customWidth="1"/>
    <col min="4369" max="4369" width="7.5" style="163" customWidth="1"/>
    <col min="4370" max="4370" width="16.6640625" style="163" customWidth="1"/>
    <col min="4371" max="4371" width="4" style="163" customWidth="1"/>
    <col min="4372" max="4372" width="1.6640625" style="163" customWidth="1"/>
    <col min="4373" max="4608" width="10.5" style="163"/>
    <col min="4609" max="4609" width="3" style="163" customWidth="1"/>
    <col min="4610" max="4610" width="2.5" style="163" customWidth="1"/>
    <col min="4611" max="4611" width="3.83203125" style="163" customWidth="1"/>
    <col min="4612" max="4612" width="11.6640625" style="163" customWidth="1"/>
    <col min="4613" max="4613" width="16.6640625" style="163" customWidth="1"/>
    <col min="4614" max="4614" width="0.5" style="163" customWidth="1"/>
    <col min="4615" max="4615" width="3.1640625" style="163" customWidth="1"/>
    <col min="4616" max="4616" width="3" style="163" customWidth="1"/>
    <col min="4617" max="4617" width="12.33203125" style="163" customWidth="1"/>
    <col min="4618" max="4618" width="16.1640625" style="163" customWidth="1"/>
    <col min="4619" max="4619" width="0.6640625" style="163" customWidth="1"/>
    <col min="4620" max="4620" width="3" style="163" customWidth="1"/>
    <col min="4621" max="4621" width="3.6640625" style="163" customWidth="1"/>
    <col min="4622" max="4622" width="9" style="163" customWidth="1"/>
    <col min="4623" max="4623" width="4.33203125" style="163" customWidth="1"/>
    <col min="4624" max="4624" width="15.33203125" style="163" customWidth="1"/>
    <col min="4625" max="4625" width="7.5" style="163" customWidth="1"/>
    <col min="4626" max="4626" width="16.6640625" style="163" customWidth="1"/>
    <col min="4627" max="4627" width="4" style="163" customWidth="1"/>
    <col min="4628" max="4628" width="1.6640625" style="163" customWidth="1"/>
    <col min="4629" max="4864" width="10.5" style="163"/>
    <col min="4865" max="4865" width="3" style="163" customWidth="1"/>
    <col min="4866" max="4866" width="2.5" style="163" customWidth="1"/>
    <col min="4867" max="4867" width="3.83203125" style="163" customWidth="1"/>
    <col min="4868" max="4868" width="11.6640625" style="163" customWidth="1"/>
    <col min="4869" max="4869" width="16.6640625" style="163" customWidth="1"/>
    <col min="4870" max="4870" width="0.5" style="163" customWidth="1"/>
    <col min="4871" max="4871" width="3.1640625" style="163" customWidth="1"/>
    <col min="4872" max="4872" width="3" style="163" customWidth="1"/>
    <col min="4873" max="4873" width="12.33203125" style="163" customWidth="1"/>
    <col min="4874" max="4874" width="16.1640625" style="163" customWidth="1"/>
    <col min="4875" max="4875" width="0.6640625" style="163" customWidth="1"/>
    <col min="4876" max="4876" width="3" style="163" customWidth="1"/>
    <col min="4877" max="4877" width="3.6640625" style="163" customWidth="1"/>
    <col min="4878" max="4878" width="9" style="163" customWidth="1"/>
    <col min="4879" max="4879" width="4.33203125" style="163" customWidth="1"/>
    <col min="4880" max="4880" width="15.33203125" style="163" customWidth="1"/>
    <col min="4881" max="4881" width="7.5" style="163" customWidth="1"/>
    <col min="4882" max="4882" width="16.6640625" style="163" customWidth="1"/>
    <col min="4883" max="4883" width="4" style="163" customWidth="1"/>
    <col min="4884" max="4884" width="1.6640625" style="163" customWidth="1"/>
    <col min="4885" max="5120" width="10.5" style="163"/>
    <col min="5121" max="5121" width="3" style="163" customWidth="1"/>
    <col min="5122" max="5122" width="2.5" style="163" customWidth="1"/>
    <col min="5123" max="5123" width="3.83203125" style="163" customWidth="1"/>
    <col min="5124" max="5124" width="11.6640625" style="163" customWidth="1"/>
    <col min="5125" max="5125" width="16.6640625" style="163" customWidth="1"/>
    <col min="5126" max="5126" width="0.5" style="163" customWidth="1"/>
    <col min="5127" max="5127" width="3.1640625" style="163" customWidth="1"/>
    <col min="5128" max="5128" width="3" style="163" customWidth="1"/>
    <col min="5129" max="5129" width="12.33203125" style="163" customWidth="1"/>
    <col min="5130" max="5130" width="16.1640625" style="163" customWidth="1"/>
    <col min="5131" max="5131" width="0.6640625" style="163" customWidth="1"/>
    <col min="5132" max="5132" width="3" style="163" customWidth="1"/>
    <col min="5133" max="5133" width="3.6640625" style="163" customWidth="1"/>
    <col min="5134" max="5134" width="9" style="163" customWidth="1"/>
    <col min="5135" max="5135" width="4.33203125" style="163" customWidth="1"/>
    <col min="5136" max="5136" width="15.33203125" style="163" customWidth="1"/>
    <col min="5137" max="5137" width="7.5" style="163" customWidth="1"/>
    <col min="5138" max="5138" width="16.6640625" style="163" customWidth="1"/>
    <col min="5139" max="5139" width="4" style="163" customWidth="1"/>
    <col min="5140" max="5140" width="1.6640625" style="163" customWidth="1"/>
    <col min="5141" max="5376" width="10.5" style="163"/>
    <col min="5377" max="5377" width="3" style="163" customWidth="1"/>
    <col min="5378" max="5378" width="2.5" style="163" customWidth="1"/>
    <col min="5379" max="5379" width="3.83203125" style="163" customWidth="1"/>
    <col min="5380" max="5380" width="11.6640625" style="163" customWidth="1"/>
    <col min="5381" max="5381" width="16.6640625" style="163" customWidth="1"/>
    <col min="5382" max="5382" width="0.5" style="163" customWidth="1"/>
    <col min="5383" max="5383" width="3.1640625" style="163" customWidth="1"/>
    <col min="5384" max="5384" width="3" style="163" customWidth="1"/>
    <col min="5385" max="5385" width="12.33203125" style="163" customWidth="1"/>
    <col min="5386" max="5386" width="16.1640625" style="163" customWidth="1"/>
    <col min="5387" max="5387" width="0.6640625" style="163" customWidth="1"/>
    <col min="5388" max="5388" width="3" style="163" customWidth="1"/>
    <col min="5389" max="5389" width="3.6640625" style="163" customWidth="1"/>
    <col min="5390" max="5390" width="9" style="163" customWidth="1"/>
    <col min="5391" max="5391" width="4.33203125" style="163" customWidth="1"/>
    <col min="5392" max="5392" width="15.33203125" style="163" customWidth="1"/>
    <col min="5393" max="5393" width="7.5" style="163" customWidth="1"/>
    <col min="5394" max="5394" width="16.6640625" style="163" customWidth="1"/>
    <col min="5395" max="5395" width="4" style="163" customWidth="1"/>
    <col min="5396" max="5396" width="1.6640625" style="163" customWidth="1"/>
    <col min="5397" max="5632" width="10.5" style="163"/>
    <col min="5633" max="5633" width="3" style="163" customWidth="1"/>
    <col min="5634" max="5634" width="2.5" style="163" customWidth="1"/>
    <col min="5635" max="5635" width="3.83203125" style="163" customWidth="1"/>
    <col min="5636" max="5636" width="11.6640625" style="163" customWidth="1"/>
    <col min="5637" max="5637" width="16.6640625" style="163" customWidth="1"/>
    <col min="5638" max="5638" width="0.5" style="163" customWidth="1"/>
    <col min="5639" max="5639" width="3.1640625" style="163" customWidth="1"/>
    <col min="5640" max="5640" width="3" style="163" customWidth="1"/>
    <col min="5641" max="5641" width="12.33203125" style="163" customWidth="1"/>
    <col min="5642" max="5642" width="16.1640625" style="163" customWidth="1"/>
    <col min="5643" max="5643" width="0.6640625" style="163" customWidth="1"/>
    <col min="5644" max="5644" width="3" style="163" customWidth="1"/>
    <col min="5645" max="5645" width="3.6640625" style="163" customWidth="1"/>
    <col min="5646" max="5646" width="9" style="163" customWidth="1"/>
    <col min="5647" max="5647" width="4.33203125" style="163" customWidth="1"/>
    <col min="5648" max="5648" width="15.33203125" style="163" customWidth="1"/>
    <col min="5649" max="5649" width="7.5" style="163" customWidth="1"/>
    <col min="5650" max="5650" width="16.6640625" style="163" customWidth="1"/>
    <col min="5651" max="5651" width="4" style="163" customWidth="1"/>
    <col min="5652" max="5652" width="1.6640625" style="163" customWidth="1"/>
    <col min="5653" max="5888" width="10.5" style="163"/>
    <col min="5889" max="5889" width="3" style="163" customWidth="1"/>
    <col min="5890" max="5890" width="2.5" style="163" customWidth="1"/>
    <col min="5891" max="5891" width="3.83203125" style="163" customWidth="1"/>
    <col min="5892" max="5892" width="11.6640625" style="163" customWidth="1"/>
    <col min="5893" max="5893" width="16.6640625" style="163" customWidth="1"/>
    <col min="5894" max="5894" width="0.5" style="163" customWidth="1"/>
    <col min="5895" max="5895" width="3.1640625" style="163" customWidth="1"/>
    <col min="5896" max="5896" width="3" style="163" customWidth="1"/>
    <col min="5897" max="5897" width="12.33203125" style="163" customWidth="1"/>
    <col min="5898" max="5898" width="16.1640625" style="163" customWidth="1"/>
    <col min="5899" max="5899" width="0.6640625" style="163" customWidth="1"/>
    <col min="5900" max="5900" width="3" style="163" customWidth="1"/>
    <col min="5901" max="5901" width="3.6640625" style="163" customWidth="1"/>
    <col min="5902" max="5902" width="9" style="163" customWidth="1"/>
    <col min="5903" max="5903" width="4.33203125" style="163" customWidth="1"/>
    <col min="5904" max="5904" width="15.33203125" style="163" customWidth="1"/>
    <col min="5905" max="5905" width="7.5" style="163" customWidth="1"/>
    <col min="5906" max="5906" width="16.6640625" style="163" customWidth="1"/>
    <col min="5907" max="5907" width="4" style="163" customWidth="1"/>
    <col min="5908" max="5908" width="1.6640625" style="163" customWidth="1"/>
    <col min="5909" max="6144" width="10.5" style="163"/>
    <col min="6145" max="6145" width="3" style="163" customWidth="1"/>
    <col min="6146" max="6146" width="2.5" style="163" customWidth="1"/>
    <col min="6147" max="6147" width="3.83203125" style="163" customWidth="1"/>
    <col min="6148" max="6148" width="11.6640625" style="163" customWidth="1"/>
    <col min="6149" max="6149" width="16.6640625" style="163" customWidth="1"/>
    <col min="6150" max="6150" width="0.5" style="163" customWidth="1"/>
    <col min="6151" max="6151" width="3.1640625" style="163" customWidth="1"/>
    <col min="6152" max="6152" width="3" style="163" customWidth="1"/>
    <col min="6153" max="6153" width="12.33203125" style="163" customWidth="1"/>
    <col min="6154" max="6154" width="16.1640625" style="163" customWidth="1"/>
    <col min="6155" max="6155" width="0.6640625" style="163" customWidth="1"/>
    <col min="6156" max="6156" width="3" style="163" customWidth="1"/>
    <col min="6157" max="6157" width="3.6640625" style="163" customWidth="1"/>
    <col min="6158" max="6158" width="9" style="163" customWidth="1"/>
    <col min="6159" max="6159" width="4.33203125" style="163" customWidth="1"/>
    <col min="6160" max="6160" width="15.33203125" style="163" customWidth="1"/>
    <col min="6161" max="6161" width="7.5" style="163" customWidth="1"/>
    <col min="6162" max="6162" width="16.6640625" style="163" customWidth="1"/>
    <col min="6163" max="6163" width="4" style="163" customWidth="1"/>
    <col min="6164" max="6164" width="1.6640625" style="163" customWidth="1"/>
    <col min="6165" max="6400" width="10.5" style="163"/>
    <col min="6401" max="6401" width="3" style="163" customWidth="1"/>
    <col min="6402" max="6402" width="2.5" style="163" customWidth="1"/>
    <col min="6403" max="6403" width="3.83203125" style="163" customWidth="1"/>
    <col min="6404" max="6404" width="11.6640625" style="163" customWidth="1"/>
    <col min="6405" max="6405" width="16.6640625" style="163" customWidth="1"/>
    <col min="6406" max="6406" width="0.5" style="163" customWidth="1"/>
    <col min="6407" max="6407" width="3.1640625" style="163" customWidth="1"/>
    <col min="6408" max="6408" width="3" style="163" customWidth="1"/>
    <col min="6409" max="6409" width="12.33203125" style="163" customWidth="1"/>
    <col min="6410" max="6410" width="16.1640625" style="163" customWidth="1"/>
    <col min="6411" max="6411" width="0.6640625" style="163" customWidth="1"/>
    <col min="6412" max="6412" width="3" style="163" customWidth="1"/>
    <col min="6413" max="6413" width="3.6640625" style="163" customWidth="1"/>
    <col min="6414" max="6414" width="9" style="163" customWidth="1"/>
    <col min="6415" max="6415" width="4.33203125" style="163" customWidth="1"/>
    <col min="6416" max="6416" width="15.33203125" style="163" customWidth="1"/>
    <col min="6417" max="6417" width="7.5" style="163" customWidth="1"/>
    <col min="6418" max="6418" width="16.6640625" style="163" customWidth="1"/>
    <col min="6419" max="6419" width="4" style="163" customWidth="1"/>
    <col min="6420" max="6420" width="1.6640625" style="163" customWidth="1"/>
    <col min="6421" max="6656" width="10.5" style="163"/>
    <col min="6657" max="6657" width="3" style="163" customWidth="1"/>
    <col min="6658" max="6658" width="2.5" style="163" customWidth="1"/>
    <col min="6659" max="6659" width="3.83203125" style="163" customWidth="1"/>
    <col min="6660" max="6660" width="11.6640625" style="163" customWidth="1"/>
    <col min="6661" max="6661" width="16.6640625" style="163" customWidth="1"/>
    <col min="6662" max="6662" width="0.5" style="163" customWidth="1"/>
    <col min="6663" max="6663" width="3.1640625" style="163" customWidth="1"/>
    <col min="6664" max="6664" width="3" style="163" customWidth="1"/>
    <col min="6665" max="6665" width="12.33203125" style="163" customWidth="1"/>
    <col min="6666" max="6666" width="16.1640625" style="163" customWidth="1"/>
    <col min="6667" max="6667" width="0.6640625" style="163" customWidth="1"/>
    <col min="6668" max="6668" width="3" style="163" customWidth="1"/>
    <col min="6669" max="6669" width="3.6640625" style="163" customWidth="1"/>
    <col min="6670" max="6670" width="9" style="163" customWidth="1"/>
    <col min="6671" max="6671" width="4.33203125" style="163" customWidth="1"/>
    <col min="6672" max="6672" width="15.33203125" style="163" customWidth="1"/>
    <col min="6673" max="6673" width="7.5" style="163" customWidth="1"/>
    <col min="6674" max="6674" width="16.6640625" style="163" customWidth="1"/>
    <col min="6675" max="6675" width="4" style="163" customWidth="1"/>
    <col min="6676" max="6676" width="1.6640625" style="163" customWidth="1"/>
    <col min="6677" max="6912" width="10.5" style="163"/>
    <col min="6913" max="6913" width="3" style="163" customWidth="1"/>
    <col min="6914" max="6914" width="2.5" style="163" customWidth="1"/>
    <col min="6915" max="6915" width="3.83203125" style="163" customWidth="1"/>
    <col min="6916" max="6916" width="11.6640625" style="163" customWidth="1"/>
    <col min="6917" max="6917" width="16.6640625" style="163" customWidth="1"/>
    <col min="6918" max="6918" width="0.5" style="163" customWidth="1"/>
    <col min="6919" max="6919" width="3.1640625" style="163" customWidth="1"/>
    <col min="6920" max="6920" width="3" style="163" customWidth="1"/>
    <col min="6921" max="6921" width="12.33203125" style="163" customWidth="1"/>
    <col min="6922" max="6922" width="16.1640625" style="163" customWidth="1"/>
    <col min="6923" max="6923" width="0.6640625" style="163" customWidth="1"/>
    <col min="6924" max="6924" width="3" style="163" customWidth="1"/>
    <col min="6925" max="6925" width="3.6640625" style="163" customWidth="1"/>
    <col min="6926" max="6926" width="9" style="163" customWidth="1"/>
    <col min="6927" max="6927" width="4.33203125" style="163" customWidth="1"/>
    <col min="6928" max="6928" width="15.33203125" style="163" customWidth="1"/>
    <col min="6929" max="6929" width="7.5" style="163" customWidth="1"/>
    <col min="6930" max="6930" width="16.6640625" style="163" customWidth="1"/>
    <col min="6931" max="6931" width="4" style="163" customWidth="1"/>
    <col min="6932" max="6932" width="1.6640625" style="163" customWidth="1"/>
    <col min="6933" max="7168" width="10.5" style="163"/>
    <col min="7169" max="7169" width="3" style="163" customWidth="1"/>
    <col min="7170" max="7170" width="2.5" style="163" customWidth="1"/>
    <col min="7171" max="7171" width="3.83203125" style="163" customWidth="1"/>
    <col min="7172" max="7172" width="11.6640625" style="163" customWidth="1"/>
    <col min="7173" max="7173" width="16.6640625" style="163" customWidth="1"/>
    <col min="7174" max="7174" width="0.5" style="163" customWidth="1"/>
    <col min="7175" max="7175" width="3.1640625" style="163" customWidth="1"/>
    <col min="7176" max="7176" width="3" style="163" customWidth="1"/>
    <col min="7177" max="7177" width="12.33203125" style="163" customWidth="1"/>
    <col min="7178" max="7178" width="16.1640625" style="163" customWidth="1"/>
    <col min="7179" max="7179" width="0.6640625" style="163" customWidth="1"/>
    <col min="7180" max="7180" width="3" style="163" customWidth="1"/>
    <col min="7181" max="7181" width="3.6640625" style="163" customWidth="1"/>
    <col min="7182" max="7182" width="9" style="163" customWidth="1"/>
    <col min="7183" max="7183" width="4.33203125" style="163" customWidth="1"/>
    <col min="7184" max="7184" width="15.33203125" style="163" customWidth="1"/>
    <col min="7185" max="7185" width="7.5" style="163" customWidth="1"/>
    <col min="7186" max="7186" width="16.6640625" style="163" customWidth="1"/>
    <col min="7187" max="7187" width="4" style="163" customWidth="1"/>
    <col min="7188" max="7188" width="1.6640625" style="163" customWidth="1"/>
    <col min="7189" max="7424" width="10.5" style="163"/>
    <col min="7425" max="7425" width="3" style="163" customWidth="1"/>
    <col min="7426" max="7426" width="2.5" style="163" customWidth="1"/>
    <col min="7427" max="7427" width="3.83203125" style="163" customWidth="1"/>
    <col min="7428" max="7428" width="11.6640625" style="163" customWidth="1"/>
    <col min="7429" max="7429" width="16.6640625" style="163" customWidth="1"/>
    <col min="7430" max="7430" width="0.5" style="163" customWidth="1"/>
    <col min="7431" max="7431" width="3.1640625" style="163" customWidth="1"/>
    <col min="7432" max="7432" width="3" style="163" customWidth="1"/>
    <col min="7433" max="7433" width="12.33203125" style="163" customWidth="1"/>
    <col min="7434" max="7434" width="16.1640625" style="163" customWidth="1"/>
    <col min="7435" max="7435" width="0.6640625" style="163" customWidth="1"/>
    <col min="7436" max="7436" width="3" style="163" customWidth="1"/>
    <col min="7437" max="7437" width="3.6640625" style="163" customWidth="1"/>
    <col min="7438" max="7438" width="9" style="163" customWidth="1"/>
    <col min="7439" max="7439" width="4.33203125" style="163" customWidth="1"/>
    <col min="7440" max="7440" width="15.33203125" style="163" customWidth="1"/>
    <col min="7441" max="7441" width="7.5" style="163" customWidth="1"/>
    <col min="7442" max="7442" width="16.6640625" style="163" customWidth="1"/>
    <col min="7443" max="7443" width="4" style="163" customWidth="1"/>
    <col min="7444" max="7444" width="1.6640625" style="163" customWidth="1"/>
    <col min="7445" max="7680" width="10.5" style="163"/>
    <col min="7681" max="7681" width="3" style="163" customWidth="1"/>
    <col min="7682" max="7682" width="2.5" style="163" customWidth="1"/>
    <col min="7683" max="7683" width="3.83203125" style="163" customWidth="1"/>
    <col min="7684" max="7684" width="11.6640625" style="163" customWidth="1"/>
    <col min="7685" max="7685" width="16.6640625" style="163" customWidth="1"/>
    <col min="7686" max="7686" width="0.5" style="163" customWidth="1"/>
    <col min="7687" max="7687" width="3.1640625" style="163" customWidth="1"/>
    <col min="7688" max="7688" width="3" style="163" customWidth="1"/>
    <col min="7689" max="7689" width="12.33203125" style="163" customWidth="1"/>
    <col min="7690" max="7690" width="16.1640625" style="163" customWidth="1"/>
    <col min="7691" max="7691" width="0.6640625" style="163" customWidth="1"/>
    <col min="7692" max="7692" width="3" style="163" customWidth="1"/>
    <col min="7693" max="7693" width="3.6640625" style="163" customWidth="1"/>
    <col min="7694" max="7694" width="9" style="163" customWidth="1"/>
    <col min="7695" max="7695" width="4.33203125" style="163" customWidth="1"/>
    <col min="7696" max="7696" width="15.33203125" style="163" customWidth="1"/>
    <col min="7697" max="7697" width="7.5" style="163" customWidth="1"/>
    <col min="7698" max="7698" width="16.6640625" style="163" customWidth="1"/>
    <col min="7699" max="7699" width="4" style="163" customWidth="1"/>
    <col min="7700" max="7700" width="1.6640625" style="163" customWidth="1"/>
    <col min="7701" max="7936" width="10.5" style="163"/>
    <col min="7937" max="7937" width="3" style="163" customWidth="1"/>
    <col min="7938" max="7938" width="2.5" style="163" customWidth="1"/>
    <col min="7939" max="7939" width="3.83203125" style="163" customWidth="1"/>
    <col min="7940" max="7940" width="11.6640625" style="163" customWidth="1"/>
    <col min="7941" max="7941" width="16.6640625" style="163" customWidth="1"/>
    <col min="7942" max="7942" width="0.5" style="163" customWidth="1"/>
    <col min="7943" max="7943" width="3.1640625" style="163" customWidth="1"/>
    <col min="7944" max="7944" width="3" style="163" customWidth="1"/>
    <col min="7945" max="7945" width="12.33203125" style="163" customWidth="1"/>
    <col min="7946" max="7946" width="16.1640625" style="163" customWidth="1"/>
    <col min="7947" max="7947" width="0.6640625" style="163" customWidth="1"/>
    <col min="7948" max="7948" width="3" style="163" customWidth="1"/>
    <col min="7949" max="7949" width="3.6640625" style="163" customWidth="1"/>
    <col min="7950" max="7950" width="9" style="163" customWidth="1"/>
    <col min="7951" max="7951" width="4.33203125" style="163" customWidth="1"/>
    <col min="7952" max="7952" width="15.33203125" style="163" customWidth="1"/>
    <col min="7953" max="7953" width="7.5" style="163" customWidth="1"/>
    <col min="7954" max="7954" width="16.6640625" style="163" customWidth="1"/>
    <col min="7955" max="7955" width="4" style="163" customWidth="1"/>
    <col min="7956" max="7956" width="1.6640625" style="163" customWidth="1"/>
    <col min="7957" max="8192" width="10.5" style="163"/>
    <col min="8193" max="8193" width="3" style="163" customWidth="1"/>
    <col min="8194" max="8194" width="2.5" style="163" customWidth="1"/>
    <col min="8195" max="8195" width="3.83203125" style="163" customWidth="1"/>
    <col min="8196" max="8196" width="11.6640625" style="163" customWidth="1"/>
    <col min="8197" max="8197" width="16.6640625" style="163" customWidth="1"/>
    <col min="8198" max="8198" width="0.5" style="163" customWidth="1"/>
    <col min="8199" max="8199" width="3.1640625" style="163" customWidth="1"/>
    <col min="8200" max="8200" width="3" style="163" customWidth="1"/>
    <col min="8201" max="8201" width="12.33203125" style="163" customWidth="1"/>
    <col min="8202" max="8202" width="16.1640625" style="163" customWidth="1"/>
    <col min="8203" max="8203" width="0.6640625" style="163" customWidth="1"/>
    <col min="8204" max="8204" width="3" style="163" customWidth="1"/>
    <col min="8205" max="8205" width="3.6640625" style="163" customWidth="1"/>
    <col min="8206" max="8206" width="9" style="163" customWidth="1"/>
    <col min="8207" max="8207" width="4.33203125" style="163" customWidth="1"/>
    <col min="8208" max="8208" width="15.33203125" style="163" customWidth="1"/>
    <col min="8209" max="8209" width="7.5" style="163" customWidth="1"/>
    <col min="8210" max="8210" width="16.6640625" style="163" customWidth="1"/>
    <col min="8211" max="8211" width="4" style="163" customWidth="1"/>
    <col min="8212" max="8212" width="1.6640625" style="163" customWidth="1"/>
    <col min="8213" max="8448" width="10.5" style="163"/>
    <col min="8449" max="8449" width="3" style="163" customWidth="1"/>
    <col min="8450" max="8450" width="2.5" style="163" customWidth="1"/>
    <col min="8451" max="8451" width="3.83203125" style="163" customWidth="1"/>
    <col min="8452" max="8452" width="11.6640625" style="163" customWidth="1"/>
    <col min="8453" max="8453" width="16.6640625" style="163" customWidth="1"/>
    <col min="8454" max="8454" width="0.5" style="163" customWidth="1"/>
    <col min="8455" max="8455" width="3.1640625" style="163" customWidth="1"/>
    <col min="8456" max="8456" width="3" style="163" customWidth="1"/>
    <col min="8457" max="8457" width="12.33203125" style="163" customWidth="1"/>
    <col min="8458" max="8458" width="16.1640625" style="163" customWidth="1"/>
    <col min="8459" max="8459" width="0.6640625" style="163" customWidth="1"/>
    <col min="8460" max="8460" width="3" style="163" customWidth="1"/>
    <col min="8461" max="8461" width="3.6640625" style="163" customWidth="1"/>
    <col min="8462" max="8462" width="9" style="163" customWidth="1"/>
    <col min="8463" max="8463" width="4.33203125" style="163" customWidth="1"/>
    <col min="8464" max="8464" width="15.33203125" style="163" customWidth="1"/>
    <col min="8465" max="8465" width="7.5" style="163" customWidth="1"/>
    <col min="8466" max="8466" width="16.6640625" style="163" customWidth="1"/>
    <col min="8467" max="8467" width="4" style="163" customWidth="1"/>
    <col min="8468" max="8468" width="1.6640625" style="163" customWidth="1"/>
    <col min="8469" max="8704" width="10.5" style="163"/>
    <col min="8705" max="8705" width="3" style="163" customWidth="1"/>
    <col min="8706" max="8706" width="2.5" style="163" customWidth="1"/>
    <col min="8707" max="8707" width="3.83203125" style="163" customWidth="1"/>
    <col min="8708" max="8708" width="11.6640625" style="163" customWidth="1"/>
    <col min="8709" max="8709" width="16.6640625" style="163" customWidth="1"/>
    <col min="8710" max="8710" width="0.5" style="163" customWidth="1"/>
    <col min="8711" max="8711" width="3.1640625" style="163" customWidth="1"/>
    <col min="8712" max="8712" width="3" style="163" customWidth="1"/>
    <col min="8713" max="8713" width="12.33203125" style="163" customWidth="1"/>
    <col min="8714" max="8714" width="16.1640625" style="163" customWidth="1"/>
    <col min="8715" max="8715" width="0.6640625" style="163" customWidth="1"/>
    <col min="8716" max="8716" width="3" style="163" customWidth="1"/>
    <col min="8717" max="8717" width="3.6640625" style="163" customWidth="1"/>
    <col min="8718" max="8718" width="9" style="163" customWidth="1"/>
    <col min="8719" max="8719" width="4.33203125" style="163" customWidth="1"/>
    <col min="8720" max="8720" width="15.33203125" style="163" customWidth="1"/>
    <col min="8721" max="8721" width="7.5" style="163" customWidth="1"/>
    <col min="8722" max="8722" width="16.6640625" style="163" customWidth="1"/>
    <col min="8723" max="8723" width="4" style="163" customWidth="1"/>
    <col min="8724" max="8724" width="1.6640625" style="163" customWidth="1"/>
    <col min="8725" max="8960" width="10.5" style="163"/>
    <col min="8961" max="8961" width="3" style="163" customWidth="1"/>
    <col min="8962" max="8962" width="2.5" style="163" customWidth="1"/>
    <col min="8963" max="8963" width="3.83203125" style="163" customWidth="1"/>
    <col min="8964" max="8964" width="11.6640625" style="163" customWidth="1"/>
    <col min="8965" max="8965" width="16.6640625" style="163" customWidth="1"/>
    <col min="8966" max="8966" width="0.5" style="163" customWidth="1"/>
    <col min="8967" max="8967" width="3.1640625" style="163" customWidth="1"/>
    <col min="8968" max="8968" width="3" style="163" customWidth="1"/>
    <col min="8969" max="8969" width="12.33203125" style="163" customWidth="1"/>
    <col min="8970" max="8970" width="16.1640625" style="163" customWidth="1"/>
    <col min="8971" max="8971" width="0.6640625" style="163" customWidth="1"/>
    <col min="8972" max="8972" width="3" style="163" customWidth="1"/>
    <col min="8973" max="8973" width="3.6640625" style="163" customWidth="1"/>
    <col min="8974" max="8974" width="9" style="163" customWidth="1"/>
    <col min="8975" max="8975" width="4.33203125" style="163" customWidth="1"/>
    <col min="8976" max="8976" width="15.33203125" style="163" customWidth="1"/>
    <col min="8977" max="8977" width="7.5" style="163" customWidth="1"/>
    <col min="8978" max="8978" width="16.6640625" style="163" customWidth="1"/>
    <col min="8979" max="8979" width="4" style="163" customWidth="1"/>
    <col min="8980" max="8980" width="1.6640625" style="163" customWidth="1"/>
    <col min="8981" max="9216" width="10.5" style="163"/>
    <col min="9217" max="9217" width="3" style="163" customWidth="1"/>
    <col min="9218" max="9218" width="2.5" style="163" customWidth="1"/>
    <col min="9219" max="9219" width="3.83203125" style="163" customWidth="1"/>
    <col min="9220" max="9220" width="11.6640625" style="163" customWidth="1"/>
    <col min="9221" max="9221" width="16.6640625" style="163" customWidth="1"/>
    <col min="9222" max="9222" width="0.5" style="163" customWidth="1"/>
    <col min="9223" max="9223" width="3.1640625" style="163" customWidth="1"/>
    <col min="9224" max="9224" width="3" style="163" customWidth="1"/>
    <col min="9225" max="9225" width="12.33203125" style="163" customWidth="1"/>
    <col min="9226" max="9226" width="16.1640625" style="163" customWidth="1"/>
    <col min="9227" max="9227" width="0.6640625" style="163" customWidth="1"/>
    <col min="9228" max="9228" width="3" style="163" customWidth="1"/>
    <col min="9229" max="9229" width="3.6640625" style="163" customWidth="1"/>
    <col min="9230" max="9230" width="9" style="163" customWidth="1"/>
    <col min="9231" max="9231" width="4.33203125" style="163" customWidth="1"/>
    <col min="9232" max="9232" width="15.33203125" style="163" customWidth="1"/>
    <col min="9233" max="9233" width="7.5" style="163" customWidth="1"/>
    <col min="9234" max="9234" width="16.6640625" style="163" customWidth="1"/>
    <col min="9235" max="9235" width="4" style="163" customWidth="1"/>
    <col min="9236" max="9236" width="1.6640625" style="163" customWidth="1"/>
    <col min="9237" max="9472" width="10.5" style="163"/>
    <col min="9473" max="9473" width="3" style="163" customWidth="1"/>
    <col min="9474" max="9474" width="2.5" style="163" customWidth="1"/>
    <col min="9475" max="9475" width="3.83203125" style="163" customWidth="1"/>
    <col min="9476" max="9476" width="11.6640625" style="163" customWidth="1"/>
    <col min="9477" max="9477" width="16.6640625" style="163" customWidth="1"/>
    <col min="9478" max="9478" width="0.5" style="163" customWidth="1"/>
    <col min="9479" max="9479" width="3.1640625" style="163" customWidth="1"/>
    <col min="9480" max="9480" width="3" style="163" customWidth="1"/>
    <col min="9481" max="9481" width="12.33203125" style="163" customWidth="1"/>
    <col min="9482" max="9482" width="16.1640625" style="163" customWidth="1"/>
    <col min="9483" max="9483" width="0.6640625" style="163" customWidth="1"/>
    <col min="9484" max="9484" width="3" style="163" customWidth="1"/>
    <col min="9485" max="9485" width="3.6640625" style="163" customWidth="1"/>
    <col min="9486" max="9486" width="9" style="163" customWidth="1"/>
    <col min="9487" max="9487" width="4.33203125" style="163" customWidth="1"/>
    <col min="9488" max="9488" width="15.33203125" style="163" customWidth="1"/>
    <col min="9489" max="9489" width="7.5" style="163" customWidth="1"/>
    <col min="9490" max="9490" width="16.6640625" style="163" customWidth="1"/>
    <col min="9491" max="9491" width="4" style="163" customWidth="1"/>
    <col min="9492" max="9492" width="1.6640625" style="163" customWidth="1"/>
    <col min="9493" max="9728" width="10.5" style="163"/>
    <col min="9729" max="9729" width="3" style="163" customWidth="1"/>
    <col min="9730" max="9730" width="2.5" style="163" customWidth="1"/>
    <col min="9731" max="9731" width="3.83203125" style="163" customWidth="1"/>
    <col min="9732" max="9732" width="11.6640625" style="163" customWidth="1"/>
    <col min="9733" max="9733" width="16.6640625" style="163" customWidth="1"/>
    <col min="9734" max="9734" width="0.5" style="163" customWidth="1"/>
    <col min="9735" max="9735" width="3.1640625" style="163" customWidth="1"/>
    <col min="9736" max="9736" width="3" style="163" customWidth="1"/>
    <col min="9737" max="9737" width="12.33203125" style="163" customWidth="1"/>
    <col min="9738" max="9738" width="16.1640625" style="163" customWidth="1"/>
    <col min="9739" max="9739" width="0.6640625" style="163" customWidth="1"/>
    <col min="9740" max="9740" width="3" style="163" customWidth="1"/>
    <col min="9741" max="9741" width="3.6640625" style="163" customWidth="1"/>
    <col min="9742" max="9742" width="9" style="163" customWidth="1"/>
    <col min="9743" max="9743" width="4.33203125" style="163" customWidth="1"/>
    <col min="9744" max="9744" width="15.33203125" style="163" customWidth="1"/>
    <col min="9745" max="9745" width="7.5" style="163" customWidth="1"/>
    <col min="9746" max="9746" width="16.6640625" style="163" customWidth="1"/>
    <col min="9747" max="9747" width="4" style="163" customWidth="1"/>
    <col min="9748" max="9748" width="1.6640625" style="163" customWidth="1"/>
    <col min="9749" max="9984" width="10.5" style="163"/>
    <col min="9985" max="9985" width="3" style="163" customWidth="1"/>
    <col min="9986" max="9986" width="2.5" style="163" customWidth="1"/>
    <col min="9987" max="9987" width="3.83203125" style="163" customWidth="1"/>
    <col min="9988" max="9988" width="11.6640625" style="163" customWidth="1"/>
    <col min="9989" max="9989" width="16.6640625" style="163" customWidth="1"/>
    <col min="9990" max="9990" width="0.5" style="163" customWidth="1"/>
    <col min="9991" max="9991" width="3.1640625" style="163" customWidth="1"/>
    <col min="9992" max="9992" width="3" style="163" customWidth="1"/>
    <col min="9993" max="9993" width="12.33203125" style="163" customWidth="1"/>
    <col min="9994" max="9994" width="16.1640625" style="163" customWidth="1"/>
    <col min="9995" max="9995" width="0.6640625" style="163" customWidth="1"/>
    <col min="9996" max="9996" width="3" style="163" customWidth="1"/>
    <col min="9997" max="9997" width="3.6640625" style="163" customWidth="1"/>
    <col min="9998" max="9998" width="9" style="163" customWidth="1"/>
    <col min="9999" max="9999" width="4.33203125" style="163" customWidth="1"/>
    <col min="10000" max="10000" width="15.33203125" style="163" customWidth="1"/>
    <col min="10001" max="10001" width="7.5" style="163" customWidth="1"/>
    <col min="10002" max="10002" width="16.6640625" style="163" customWidth="1"/>
    <col min="10003" max="10003" width="4" style="163" customWidth="1"/>
    <col min="10004" max="10004" width="1.6640625" style="163" customWidth="1"/>
    <col min="10005" max="10240" width="10.5" style="163"/>
    <col min="10241" max="10241" width="3" style="163" customWidth="1"/>
    <col min="10242" max="10242" width="2.5" style="163" customWidth="1"/>
    <col min="10243" max="10243" width="3.83203125" style="163" customWidth="1"/>
    <col min="10244" max="10244" width="11.6640625" style="163" customWidth="1"/>
    <col min="10245" max="10245" width="16.6640625" style="163" customWidth="1"/>
    <col min="10246" max="10246" width="0.5" style="163" customWidth="1"/>
    <col min="10247" max="10247" width="3.1640625" style="163" customWidth="1"/>
    <col min="10248" max="10248" width="3" style="163" customWidth="1"/>
    <col min="10249" max="10249" width="12.33203125" style="163" customWidth="1"/>
    <col min="10250" max="10250" width="16.1640625" style="163" customWidth="1"/>
    <col min="10251" max="10251" width="0.6640625" style="163" customWidth="1"/>
    <col min="10252" max="10252" width="3" style="163" customWidth="1"/>
    <col min="10253" max="10253" width="3.6640625" style="163" customWidth="1"/>
    <col min="10254" max="10254" width="9" style="163" customWidth="1"/>
    <col min="10255" max="10255" width="4.33203125" style="163" customWidth="1"/>
    <col min="10256" max="10256" width="15.33203125" style="163" customWidth="1"/>
    <col min="10257" max="10257" width="7.5" style="163" customWidth="1"/>
    <col min="10258" max="10258" width="16.6640625" style="163" customWidth="1"/>
    <col min="10259" max="10259" width="4" style="163" customWidth="1"/>
    <col min="10260" max="10260" width="1.6640625" style="163" customWidth="1"/>
    <col min="10261" max="10496" width="10.5" style="163"/>
    <col min="10497" max="10497" width="3" style="163" customWidth="1"/>
    <col min="10498" max="10498" width="2.5" style="163" customWidth="1"/>
    <col min="10499" max="10499" width="3.83203125" style="163" customWidth="1"/>
    <col min="10500" max="10500" width="11.6640625" style="163" customWidth="1"/>
    <col min="10501" max="10501" width="16.6640625" style="163" customWidth="1"/>
    <col min="10502" max="10502" width="0.5" style="163" customWidth="1"/>
    <col min="10503" max="10503" width="3.1640625" style="163" customWidth="1"/>
    <col min="10504" max="10504" width="3" style="163" customWidth="1"/>
    <col min="10505" max="10505" width="12.33203125" style="163" customWidth="1"/>
    <col min="10506" max="10506" width="16.1640625" style="163" customWidth="1"/>
    <col min="10507" max="10507" width="0.6640625" style="163" customWidth="1"/>
    <col min="10508" max="10508" width="3" style="163" customWidth="1"/>
    <col min="10509" max="10509" width="3.6640625" style="163" customWidth="1"/>
    <col min="10510" max="10510" width="9" style="163" customWidth="1"/>
    <col min="10511" max="10511" width="4.33203125" style="163" customWidth="1"/>
    <col min="10512" max="10512" width="15.33203125" style="163" customWidth="1"/>
    <col min="10513" max="10513" width="7.5" style="163" customWidth="1"/>
    <col min="10514" max="10514" width="16.6640625" style="163" customWidth="1"/>
    <col min="10515" max="10515" width="4" style="163" customWidth="1"/>
    <col min="10516" max="10516" width="1.6640625" style="163" customWidth="1"/>
    <col min="10517" max="10752" width="10.5" style="163"/>
    <col min="10753" max="10753" width="3" style="163" customWidth="1"/>
    <col min="10754" max="10754" width="2.5" style="163" customWidth="1"/>
    <col min="10755" max="10755" width="3.83203125" style="163" customWidth="1"/>
    <col min="10756" max="10756" width="11.6640625" style="163" customWidth="1"/>
    <col min="10757" max="10757" width="16.6640625" style="163" customWidth="1"/>
    <col min="10758" max="10758" width="0.5" style="163" customWidth="1"/>
    <col min="10759" max="10759" width="3.1640625" style="163" customWidth="1"/>
    <col min="10760" max="10760" width="3" style="163" customWidth="1"/>
    <col min="10761" max="10761" width="12.33203125" style="163" customWidth="1"/>
    <col min="10762" max="10762" width="16.1640625" style="163" customWidth="1"/>
    <col min="10763" max="10763" width="0.6640625" style="163" customWidth="1"/>
    <col min="10764" max="10764" width="3" style="163" customWidth="1"/>
    <col min="10765" max="10765" width="3.6640625" style="163" customWidth="1"/>
    <col min="10766" max="10766" width="9" style="163" customWidth="1"/>
    <col min="10767" max="10767" width="4.33203125" style="163" customWidth="1"/>
    <col min="10768" max="10768" width="15.33203125" style="163" customWidth="1"/>
    <col min="10769" max="10769" width="7.5" style="163" customWidth="1"/>
    <col min="10770" max="10770" width="16.6640625" style="163" customWidth="1"/>
    <col min="10771" max="10771" width="4" style="163" customWidth="1"/>
    <col min="10772" max="10772" width="1.6640625" style="163" customWidth="1"/>
    <col min="10773" max="11008" width="10.5" style="163"/>
    <col min="11009" max="11009" width="3" style="163" customWidth="1"/>
    <col min="11010" max="11010" width="2.5" style="163" customWidth="1"/>
    <col min="11011" max="11011" width="3.83203125" style="163" customWidth="1"/>
    <col min="11012" max="11012" width="11.6640625" style="163" customWidth="1"/>
    <col min="11013" max="11013" width="16.6640625" style="163" customWidth="1"/>
    <col min="11014" max="11014" width="0.5" style="163" customWidth="1"/>
    <col min="11015" max="11015" width="3.1640625" style="163" customWidth="1"/>
    <col min="11016" max="11016" width="3" style="163" customWidth="1"/>
    <col min="11017" max="11017" width="12.33203125" style="163" customWidth="1"/>
    <col min="11018" max="11018" width="16.1640625" style="163" customWidth="1"/>
    <col min="11019" max="11019" width="0.6640625" style="163" customWidth="1"/>
    <col min="11020" max="11020" width="3" style="163" customWidth="1"/>
    <col min="11021" max="11021" width="3.6640625" style="163" customWidth="1"/>
    <col min="11022" max="11022" width="9" style="163" customWidth="1"/>
    <col min="11023" max="11023" width="4.33203125" style="163" customWidth="1"/>
    <col min="11024" max="11024" width="15.33203125" style="163" customWidth="1"/>
    <col min="11025" max="11025" width="7.5" style="163" customWidth="1"/>
    <col min="11026" max="11026" width="16.6640625" style="163" customWidth="1"/>
    <col min="11027" max="11027" width="4" style="163" customWidth="1"/>
    <col min="11028" max="11028" width="1.6640625" style="163" customWidth="1"/>
    <col min="11029" max="11264" width="10.5" style="163"/>
    <col min="11265" max="11265" width="3" style="163" customWidth="1"/>
    <col min="11266" max="11266" width="2.5" style="163" customWidth="1"/>
    <col min="11267" max="11267" width="3.83203125" style="163" customWidth="1"/>
    <col min="11268" max="11268" width="11.6640625" style="163" customWidth="1"/>
    <col min="11269" max="11269" width="16.6640625" style="163" customWidth="1"/>
    <col min="11270" max="11270" width="0.5" style="163" customWidth="1"/>
    <col min="11271" max="11271" width="3.1640625" style="163" customWidth="1"/>
    <col min="11272" max="11272" width="3" style="163" customWidth="1"/>
    <col min="11273" max="11273" width="12.33203125" style="163" customWidth="1"/>
    <col min="11274" max="11274" width="16.1640625" style="163" customWidth="1"/>
    <col min="11275" max="11275" width="0.6640625" style="163" customWidth="1"/>
    <col min="11276" max="11276" width="3" style="163" customWidth="1"/>
    <col min="11277" max="11277" width="3.6640625" style="163" customWidth="1"/>
    <col min="11278" max="11278" width="9" style="163" customWidth="1"/>
    <col min="11279" max="11279" width="4.33203125" style="163" customWidth="1"/>
    <col min="11280" max="11280" width="15.33203125" style="163" customWidth="1"/>
    <col min="11281" max="11281" width="7.5" style="163" customWidth="1"/>
    <col min="11282" max="11282" width="16.6640625" style="163" customWidth="1"/>
    <col min="11283" max="11283" width="4" style="163" customWidth="1"/>
    <col min="11284" max="11284" width="1.6640625" style="163" customWidth="1"/>
    <col min="11285" max="11520" width="10.5" style="163"/>
    <col min="11521" max="11521" width="3" style="163" customWidth="1"/>
    <col min="11522" max="11522" width="2.5" style="163" customWidth="1"/>
    <col min="11523" max="11523" width="3.83203125" style="163" customWidth="1"/>
    <col min="11524" max="11524" width="11.6640625" style="163" customWidth="1"/>
    <col min="11525" max="11525" width="16.6640625" style="163" customWidth="1"/>
    <col min="11526" max="11526" width="0.5" style="163" customWidth="1"/>
    <col min="11527" max="11527" width="3.1640625" style="163" customWidth="1"/>
    <col min="11528" max="11528" width="3" style="163" customWidth="1"/>
    <col min="11529" max="11529" width="12.33203125" style="163" customWidth="1"/>
    <col min="11530" max="11530" width="16.1640625" style="163" customWidth="1"/>
    <col min="11531" max="11531" width="0.6640625" style="163" customWidth="1"/>
    <col min="11532" max="11532" width="3" style="163" customWidth="1"/>
    <col min="11533" max="11533" width="3.6640625" style="163" customWidth="1"/>
    <col min="11534" max="11534" width="9" style="163" customWidth="1"/>
    <col min="11535" max="11535" width="4.33203125" style="163" customWidth="1"/>
    <col min="11536" max="11536" width="15.33203125" style="163" customWidth="1"/>
    <col min="11537" max="11537" width="7.5" style="163" customWidth="1"/>
    <col min="11538" max="11538" width="16.6640625" style="163" customWidth="1"/>
    <col min="11539" max="11539" width="4" style="163" customWidth="1"/>
    <col min="11540" max="11540" width="1.6640625" style="163" customWidth="1"/>
    <col min="11541" max="11776" width="10.5" style="163"/>
    <col min="11777" max="11777" width="3" style="163" customWidth="1"/>
    <col min="11778" max="11778" width="2.5" style="163" customWidth="1"/>
    <col min="11779" max="11779" width="3.83203125" style="163" customWidth="1"/>
    <col min="11780" max="11780" width="11.6640625" style="163" customWidth="1"/>
    <col min="11781" max="11781" width="16.6640625" style="163" customWidth="1"/>
    <col min="11782" max="11782" width="0.5" style="163" customWidth="1"/>
    <col min="11783" max="11783" width="3.1640625" style="163" customWidth="1"/>
    <col min="11784" max="11784" width="3" style="163" customWidth="1"/>
    <col min="11785" max="11785" width="12.33203125" style="163" customWidth="1"/>
    <col min="11786" max="11786" width="16.1640625" style="163" customWidth="1"/>
    <col min="11787" max="11787" width="0.6640625" style="163" customWidth="1"/>
    <col min="11788" max="11788" width="3" style="163" customWidth="1"/>
    <col min="11789" max="11789" width="3.6640625" style="163" customWidth="1"/>
    <col min="11790" max="11790" width="9" style="163" customWidth="1"/>
    <col min="11791" max="11791" width="4.33203125" style="163" customWidth="1"/>
    <col min="11792" max="11792" width="15.33203125" style="163" customWidth="1"/>
    <col min="11793" max="11793" width="7.5" style="163" customWidth="1"/>
    <col min="11794" max="11794" width="16.6640625" style="163" customWidth="1"/>
    <col min="11795" max="11795" width="4" style="163" customWidth="1"/>
    <col min="11796" max="11796" width="1.6640625" style="163" customWidth="1"/>
    <col min="11797" max="12032" width="10.5" style="163"/>
    <col min="12033" max="12033" width="3" style="163" customWidth="1"/>
    <col min="12034" max="12034" width="2.5" style="163" customWidth="1"/>
    <col min="12035" max="12035" width="3.83203125" style="163" customWidth="1"/>
    <col min="12036" max="12036" width="11.6640625" style="163" customWidth="1"/>
    <col min="12037" max="12037" width="16.6640625" style="163" customWidth="1"/>
    <col min="12038" max="12038" width="0.5" style="163" customWidth="1"/>
    <col min="12039" max="12039" width="3.1640625" style="163" customWidth="1"/>
    <col min="12040" max="12040" width="3" style="163" customWidth="1"/>
    <col min="12041" max="12041" width="12.33203125" style="163" customWidth="1"/>
    <col min="12042" max="12042" width="16.1640625" style="163" customWidth="1"/>
    <col min="12043" max="12043" width="0.6640625" style="163" customWidth="1"/>
    <col min="12044" max="12044" width="3" style="163" customWidth="1"/>
    <col min="12045" max="12045" width="3.6640625" style="163" customWidth="1"/>
    <col min="12046" max="12046" width="9" style="163" customWidth="1"/>
    <col min="12047" max="12047" width="4.33203125" style="163" customWidth="1"/>
    <col min="12048" max="12048" width="15.33203125" style="163" customWidth="1"/>
    <col min="12049" max="12049" width="7.5" style="163" customWidth="1"/>
    <col min="12050" max="12050" width="16.6640625" style="163" customWidth="1"/>
    <col min="12051" max="12051" width="4" style="163" customWidth="1"/>
    <col min="12052" max="12052" width="1.6640625" style="163" customWidth="1"/>
    <col min="12053" max="12288" width="10.5" style="163"/>
    <col min="12289" max="12289" width="3" style="163" customWidth="1"/>
    <col min="12290" max="12290" width="2.5" style="163" customWidth="1"/>
    <col min="12291" max="12291" width="3.83203125" style="163" customWidth="1"/>
    <col min="12292" max="12292" width="11.6640625" style="163" customWidth="1"/>
    <col min="12293" max="12293" width="16.6640625" style="163" customWidth="1"/>
    <col min="12294" max="12294" width="0.5" style="163" customWidth="1"/>
    <col min="12295" max="12295" width="3.1640625" style="163" customWidth="1"/>
    <col min="12296" max="12296" width="3" style="163" customWidth="1"/>
    <col min="12297" max="12297" width="12.33203125" style="163" customWidth="1"/>
    <col min="12298" max="12298" width="16.1640625" style="163" customWidth="1"/>
    <col min="12299" max="12299" width="0.6640625" style="163" customWidth="1"/>
    <col min="12300" max="12300" width="3" style="163" customWidth="1"/>
    <col min="12301" max="12301" width="3.6640625" style="163" customWidth="1"/>
    <col min="12302" max="12302" width="9" style="163" customWidth="1"/>
    <col min="12303" max="12303" width="4.33203125" style="163" customWidth="1"/>
    <col min="12304" max="12304" width="15.33203125" style="163" customWidth="1"/>
    <col min="12305" max="12305" width="7.5" style="163" customWidth="1"/>
    <col min="12306" max="12306" width="16.6640625" style="163" customWidth="1"/>
    <col min="12307" max="12307" width="4" style="163" customWidth="1"/>
    <col min="12308" max="12308" width="1.6640625" style="163" customWidth="1"/>
    <col min="12309" max="12544" width="10.5" style="163"/>
    <col min="12545" max="12545" width="3" style="163" customWidth="1"/>
    <col min="12546" max="12546" width="2.5" style="163" customWidth="1"/>
    <col min="12547" max="12547" width="3.83203125" style="163" customWidth="1"/>
    <col min="12548" max="12548" width="11.6640625" style="163" customWidth="1"/>
    <col min="12549" max="12549" width="16.6640625" style="163" customWidth="1"/>
    <col min="12550" max="12550" width="0.5" style="163" customWidth="1"/>
    <col min="12551" max="12551" width="3.1640625" style="163" customWidth="1"/>
    <col min="12552" max="12552" width="3" style="163" customWidth="1"/>
    <col min="12553" max="12553" width="12.33203125" style="163" customWidth="1"/>
    <col min="12554" max="12554" width="16.1640625" style="163" customWidth="1"/>
    <col min="12555" max="12555" width="0.6640625" style="163" customWidth="1"/>
    <col min="12556" max="12556" width="3" style="163" customWidth="1"/>
    <col min="12557" max="12557" width="3.6640625" style="163" customWidth="1"/>
    <col min="12558" max="12558" width="9" style="163" customWidth="1"/>
    <col min="12559" max="12559" width="4.33203125" style="163" customWidth="1"/>
    <col min="12560" max="12560" width="15.33203125" style="163" customWidth="1"/>
    <col min="12561" max="12561" width="7.5" style="163" customWidth="1"/>
    <col min="12562" max="12562" width="16.6640625" style="163" customWidth="1"/>
    <col min="12563" max="12563" width="4" style="163" customWidth="1"/>
    <col min="12564" max="12564" width="1.6640625" style="163" customWidth="1"/>
    <col min="12565" max="12800" width="10.5" style="163"/>
    <col min="12801" max="12801" width="3" style="163" customWidth="1"/>
    <col min="12802" max="12802" width="2.5" style="163" customWidth="1"/>
    <col min="12803" max="12803" width="3.83203125" style="163" customWidth="1"/>
    <col min="12804" max="12804" width="11.6640625" style="163" customWidth="1"/>
    <col min="12805" max="12805" width="16.6640625" style="163" customWidth="1"/>
    <col min="12806" max="12806" width="0.5" style="163" customWidth="1"/>
    <col min="12807" max="12807" width="3.1640625" style="163" customWidth="1"/>
    <col min="12808" max="12808" width="3" style="163" customWidth="1"/>
    <col min="12809" max="12809" width="12.33203125" style="163" customWidth="1"/>
    <col min="12810" max="12810" width="16.1640625" style="163" customWidth="1"/>
    <col min="12811" max="12811" width="0.6640625" style="163" customWidth="1"/>
    <col min="12812" max="12812" width="3" style="163" customWidth="1"/>
    <col min="12813" max="12813" width="3.6640625" style="163" customWidth="1"/>
    <col min="12814" max="12814" width="9" style="163" customWidth="1"/>
    <col min="12815" max="12815" width="4.33203125" style="163" customWidth="1"/>
    <col min="12816" max="12816" width="15.33203125" style="163" customWidth="1"/>
    <col min="12817" max="12817" width="7.5" style="163" customWidth="1"/>
    <col min="12818" max="12818" width="16.6640625" style="163" customWidth="1"/>
    <col min="12819" max="12819" width="4" style="163" customWidth="1"/>
    <col min="12820" max="12820" width="1.6640625" style="163" customWidth="1"/>
    <col min="12821" max="13056" width="10.5" style="163"/>
    <col min="13057" max="13057" width="3" style="163" customWidth="1"/>
    <col min="13058" max="13058" width="2.5" style="163" customWidth="1"/>
    <col min="13059" max="13059" width="3.83203125" style="163" customWidth="1"/>
    <col min="13060" max="13060" width="11.6640625" style="163" customWidth="1"/>
    <col min="13061" max="13061" width="16.6640625" style="163" customWidth="1"/>
    <col min="13062" max="13062" width="0.5" style="163" customWidth="1"/>
    <col min="13063" max="13063" width="3.1640625" style="163" customWidth="1"/>
    <col min="13064" max="13064" width="3" style="163" customWidth="1"/>
    <col min="13065" max="13065" width="12.33203125" style="163" customWidth="1"/>
    <col min="13066" max="13066" width="16.1640625" style="163" customWidth="1"/>
    <col min="13067" max="13067" width="0.6640625" style="163" customWidth="1"/>
    <col min="13068" max="13068" width="3" style="163" customWidth="1"/>
    <col min="13069" max="13069" width="3.6640625" style="163" customWidth="1"/>
    <col min="13070" max="13070" width="9" style="163" customWidth="1"/>
    <col min="13071" max="13071" width="4.33203125" style="163" customWidth="1"/>
    <col min="13072" max="13072" width="15.33203125" style="163" customWidth="1"/>
    <col min="13073" max="13073" width="7.5" style="163" customWidth="1"/>
    <col min="13074" max="13074" width="16.6640625" style="163" customWidth="1"/>
    <col min="13075" max="13075" width="4" style="163" customWidth="1"/>
    <col min="13076" max="13076" width="1.6640625" style="163" customWidth="1"/>
    <col min="13077" max="13312" width="10.5" style="163"/>
    <col min="13313" max="13313" width="3" style="163" customWidth="1"/>
    <col min="13314" max="13314" width="2.5" style="163" customWidth="1"/>
    <col min="13315" max="13315" width="3.83203125" style="163" customWidth="1"/>
    <col min="13316" max="13316" width="11.6640625" style="163" customWidth="1"/>
    <col min="13317" max="13317" width="16.6640625" style="163" customWidth="1"/>
    <col min="13318" max="13318" width="0.5" style="163" customWidth="1"/>
    <col min="13319" max="13319" width="3.1640625" style="163" customWidth="1"/>
    <col min="13320" max="13320" width="3" style="163" customWidth="1"/>
    <col min="13321" max="13321" width="12.33203125" style="163" customWidth="1"/>
    <col min="13322" max="13322" width="16.1640625" style="163" customWidth="1"/>
    <col min="13323" max="13323" width="0.6640625" style="163" customWidth="1"/>
    <col min="13324" max="13324" width="3" style="163" customWidth="1"/>
    <col min="13325" max="13325" width="3.6640625" style="163" customWidth="1"/>
    <col min="13326" max="13326" width="9" style="163" customWidth="1"/>
    <col min="13327" max="13327" width="4.33203125" style="163" customWidth="1"/>
    <col min="13328" max="13328" width="15.33203125" style="163" customWidth="1"/>
    <col min="13329" max="13329" width="7.5" style="163" customWidth="1"/>
    <col min="13330" max="13330" width="16.6640625" style="163" customWidth="1"/>
    <col min="13331" max="13331" width="4" style="163" customWidth="1"/>
    <col min="13332" max="13332" width="1.6640625" style="163" customWidth="1"/>
    <col min="13333" max="13568" width="10.5" style="163"/>
    <col min="13569" max="13569" width="3" style="163" customWidth="1"/>
    <col min="13570" max="13570" width="2.5" style="163" customWidth="1"/>
    <col min="13571" max="13571" width="3.83203125" style="163" customWidth="1"/>
    <col min="13572" max="13572" width="11.6640625" style="163" customWidth="1"/>
    <col min="13573" max="13573" width="16.6640625" style="163" customWidth="1"/>
    <col min="13574" max="13574" width="0.5" style="163" customWidth="1"/>
    <col min="13575" max="13575" width="3.1640625" style="163" customWidth="1"/>
    <col min="13576" max="13576" width="3" style="163" customWidth="1"/>
    <col min="13577" max="13577" width="12.33203125" style="163" customWidth="1"/>
    <col min="13578" max="13578" width="16.1640625" style="163" customWidth="1"/>
    <col min="13579" max="13579" width="0.6640625" style="163" customWidth="1"/>
    <col min="13580" max="13580" width="3" style="163" customWidth="1"/>
    <col min="13581" max="13581" width="3.6640625" style="163" customWidth="1"/>
    <col min="13582" max="13582" width="9" style="163" customWidth="1"/>
    <col min="13583" max="13583" width="4.33203125" style="163" customWidth="1"/>
    <col min="13584" max="13584" width="15.33203125" style="163" customWidth="1"/>
    <col min="13585" max="13585" width="7.5" style="163" customWidth="1"/>
    <col min="13586" max="13586" width="16.6640625" style="163" customWidth="1"/>
    <col min="13587" max="13587" width="4" style="163" customWidth="1"/>
    <col min="13588" max="13588" width="1.6640625" style="163" customWidth="1"/>
    <col min="13589" max="13824" width="10.5" style="163"/>
    <col min="13825" max="13825" width="3" style="163" customWidth="1"/>
    <col min="13826" max="13826" width="2.5" style="163" customWidth="1"/>
    <col min="13827" max="13827" width="3.83203125" style="163" customWidth="1"/>
    <col min="13828" max="13828" width="11.6640625" style="163" customWidth="1"/>
    <col min="13829" max="13829" width="16.6640625" style="163" customWidth="1"/>
    <col min="13830" max="13830" width="0.5" style="163" customWidth="1"/>
    <col min="13831" max="13831" width="3.1640625" style="163" customWidth="1"/>
    <col min="13832" max="13832" width="3" style="163" customWidth="1"/>
    <col min="13833" max="13833" width="12.33203125" style="163" customWidth="1"/>
    <col min="13834" max="13834" width="16.1640625" style="163" customWidth="1"/>
    <col min="13835" max="13835" width="0.6640625" style="163" customWidth="1"/>
    <col min="13836" max="13836" width="3" style="163" customWidth="1"/>
    <col min="13837" max="13837" width="3.6640625" style="163" customWidth="1"/>
    <col min="13838" max="13838" width="9" style="163" customWidth="1"/>
    <col min="13839" max="13839" width="4.33203125" style="163" customWidth="1"/>
    <col min="13840" max="13840" width="15.33203125" style="163" customWidth="1"/>
    <col min="13841" max="13841" width="7.5" style="163" customWidth="1"/>
    <col min="13842" max="13842" width="16.6640625" style="163" customWidth="1"/>
    <col min="13843" max="13843" width="4" style="163" customWidth="1"/>
    <col min="13844" max="13844" width="1.6640625" style="163" customWidth="1"/>
    <col min="13845" max="14080" width="10.5" style="163"/>
    <col min="14081" max="14081" width="3" style="163" customWidth="1"/>
    <col min="14082" max="14082" width="2.5" style="163" customWidth="1"/>
    <col min="14083" max="14083" width="3.83203125" style="163" customWidth="1"/>
    <col min="14084" max="14084" width="11.6640625" style="163" customWidth="1"/>
    <col min="14085" max="14085" width="16.6640625" style="163" customWidth="1"/>
    <col min="14086" max="14086" width="0.5" style="163" customWidth="1"/>
    <col min="14087" max="14087" width="3.1640625" style="163" customWidth="1"/>
    <col min="14088" max="14088" width="3" style="163" customWidth="1"/>
    <col min="14089" max="14089" width="12.33203125" style="163" customWidth="1"/>
    <col min="14090" max="14090" width="16.1640625" style="163" customWidth="1"/>
    <col min="14091" max="14091" width="0.6640625" style="163" customWidth="1"/>
    <col min="14092" max="14092" width="3" style="163" customWidth="1"/>
    <col min="14093" max="14093" width="3.6640625" style="163" customWidth="1"/>
    <col min="14094" max="14094" width="9" style="163" customWidth="1"/>
    <col min="14095" max="14095" width="4.33203125" style="163" customWidth="1"/>
    <col min="14096" max="14096" width="15.33203125" style="163" customWidth="1"/>
    <col min="14097" max="14097" width="7.5" style="163" customWidth="1"/>
    <col min="14098" max="14098" width="16.6640625" style="163" customWidth="1"/>
    <col min="14099" max="14099" width="4" style="163" customWidth="1"/>
    <col min="14100" max="14100" width="1.6640625" style="163" customWidth="1"/>
    <col min="14101" max="14336" width="10.5" style="163"/>
    <col min="14337" max="14337" width="3" style="163" customWidth="1"/>
    <col min="14338" max="14338" width="2.5" style="163" customWidth="1"/>
    <col min="14339" max="14339" width="3.83203125" style="163" customWidth="1"/>
    <col min="14340" max="14340" width="11.6640625" style="163" customWidth="1"/>
    <col min="14341" max="14341" width="16.6640625" style="163" customWidth="1"/>
    <col min="14342" max="14342" width="0.5" style="163" customWidth="1"/>
    <col min="14343" max="14343" width="3.1640625" style="163" customWidth="1"/>
    <col min="14344" max="14344" width="3" style="163" customWidth="1"/>
    <col min="14345" max="14345" width="12.33203125" style="163" customWidth="1"/>
    <col min="14346" max="14346" width="16.1640625" style="163" customWidth="1"/>
    <col min="14347" max="14347" width="0.6640625" style="163" customWidth="1"/>
    <col min="14348" max="14348" width="3" style="163" customWidth="1"/>
    <col min="14349" max="14349" width="3.6640625" style="163" customWidth="1"/>
    <col min="14350" max="14350" width="9" style="163" customWidth="1"/>
    <col min="14351" max="14351" width="4.33203125" style="163" customWidth="1"/>
    <col min="14352" max="14352" width="15.33203125" style="163" customWidth="1"/>
    <col min="14353" max="14353" width="7.5" style="163" customWidth="1"/>
    <col min="14354" max="14354" width="16.6640625" style="163" customWidth="1"/>
    <col min="14355" max="14355" width="4" style="163" customWidth="1"/>
    <col min="14356" max="14356" width="1.6640625" style="163" customWidth="1"/>
    <col min="14357" max="14592" width="10.5" style="163"/>
    <col min="14593" max="14593" width="3" style="163" customWidth="1"/>
    <col min="14594" max="14594" width="2.5" style="163" customWidth="1"/>
    <col min="14595" max="14595" width="3.83203125" style="163" customWidth="1"/>
    <col min="14596" max="14596" width="11.6640625" style="163" customWidth="1"/>
    <col min="14597" max="14597" width="16.6640625" style="163" customWidth="1"/>
    <col min="14598" max="14598" width="0.5" style="163" customWidth="1"/>
    <col min="14599" max="14599" width="3.1640625" style="163" customWidth="1"/>
    <col min="14600" max="14600" width="3" style="163" customWidth="1"/>
    <col min="14601" max="14601" width="12.33203125" style="163" customWidth="1"/>
    <col min="14602" max="14602" width="16.1640625" style="163" customWidth="1"/>
    <col min="14603" max="14603" width="0.6640625" style="163" customWidth="1"/>
    <col min="14604" max="14604" width="3" style="163" customWidth="1"/>
    <col min="14605" max="14605" width="3.6640625" style="163" customWidth="1"/>
    <col min="14606" max="14606" width="9" style="163" customWidth="1"/>
    <col min="14607" max="14607" width="4.33203125" style="163" customWidth="1"/>
    <col min="14608" max="14608" width="15.33203125" style="163" customWidth="1"/>
    <col min="14609" max="14609" width="7.5" style="163" customWidth="1"/>
    <col min="14610" max="14610" width="16.6640625" style="163" customWidth="1"/>
    <col min="14611" max="14611" width="4" style="163" customWidth="1"/>
    <col min="14612" max="14612" width="1.6640625" style="163" customWidth="1"/>
    <col min="14613" max="14848" width="10.5" style="163"/>
    <col min="14849" max="14849" width="3" style="163" customWidth="1"/>
    <col min="14850" max="14850" width="2.5" style="163" customWidth="1"/>
    <col min="14851" max="14851" width="3.83203125" style="163" customWidth="1"/>
    <col min="14852" max="14852" width="11.6640625" style="163" customWidth="1"/>
    <col min="14853" max="14853" width="16.6640625" style="163" customWidth="1"/>
    <col min="14854" max="14854" width="0.5" style="163" customWidth="1"/>
    <col min="14855" max="14855" width="3.1640625" style="163" customWidth="1"/>
    <col min="14856" max="14856" width="3" style="163" customWidth="1"/>
    <col min="14857" max="14857" width="12.33203125" style="163" customWidth="1"/>
    <col min="14858" max="14858" width="16.1640625" style="163" customWidth="1"/>
    <col min="14859" max="14859" width="0.6640625" style="163" customWidth="1"/>
    <col min="14860" max="14860" width="3" style="163" customWidth="1"/>
    <col min="14861" max="14861" width="3.6640625" style="163" customWidth="1"/>
    <col min="14862" max="14862" width="9" style="163" customWidth="1"/>
    <col min="14863" max="14863" width="4.33203125" style="163" customWidth="1"/>
    <col min="14864" max="14864" width="15.33203125" style="163" customWidth="1"/>
    <col min="14865" max="14865" width="7.5" style="163" customWidth="1"/>
    <col min="14866" max="14866" width="16.6640625" style="163" customWidth="1"/>
    <col min="14867" max="14867" width="4" style="163" customWidth="1"/>
    <col min="14868" max="14868" width="1.6640625" style="163" customWidth="1"/>
    <col min="14869" max="15104" width="10.5" style="163"/>
    <col min="15105" max="15105" width="3" style="163" customWidth="1"/>
    <col min="15106" max="15106" width="2.5" style="163" customWidth="1"/>
    <col min="15107" max="15107" width="3.83203125" style="163" customWidth="1"/>
    <col min="15108" max="15108" width="11.6640625" style="163" customWidth="1"/>
    <col min="15109" max="15109" width="16.6640625" style="163" customWidth="1"/>
    <col min="15110" max="15110" width="0.5" style="163" customWidth="1"/>
    <col min="15111" max="15111" width="3.1640625" style="163" customWidth="1"/>
    <col min="15112" max="15112" width="3" style="163" customWidth="1"/>
    <col min="15113" max="15113" width="12.33203125" style="163" customWidth="1"/>
    <col min="15114" max="15114" width="16.1640625" style="163" customWidth="1"/>
    <col min="15115" max="15115" width="0.6640625" style="163" customWidth="1"/>
    <col min="15116" max="15116" width="3" style="163" customWidth="1"/>
    <col min="15117" max="15117" width="3.6640625" style="163" customWidth="1"/>
    <col min="15118" max="15118" width="9" style="163" customWidth="1"/>
    <col min="15119" max="15119" width="4.33203125" style="163" customWidth="1"/>
    <col min="15120" max="15120" width="15.33203125" style="163" customWidth="1"/>
    <col min="15121" max="15121" width="7.5" style="163" customWidth="1"/>
    <col min="15122" max="15122" width="16.6640625" style="163" customWidth="1"/>
    <col min="15123" max="15123" width="4" style="163" customWidth="1"/>
    <col min="15124" max="15124" width="1.6640625" style="163" customWidth="1"/>
    <col min="15125" max="15360" width="10.5" style="163"/>
    <col min="15361" max="15361" width="3" style="163" customWidth="1"/>
    <col min="15362" max="15362" width="2.5" style="163" customWidth="1"/>
    <col min="15363" max="15363" width="3.83203125" style="163" customWidth="1"/>
    <col min="15364" max="15364" width="11.6640625" style="163" customWidth="1"/>
    <col min="15365" max="15365" width="16.6640625" style="163" customWidth="1"/>
    <col min="15366" max="15366" width="0.5" style="163" customWidth="1"/>
    <col min="15367" max="15367" width="3.1640625" style="163" customWidth="1"/>
    <col min="15368" max="15368" width="3" style="163" customWidth="1"/>
    <col min="15369" max="15369" width="12.33203125" style="163" customWidth="1"/>
    <col min="15370" max="15370" width="16.1640625" style="163" customWidth="1"/>
    <col min="15371" max="15371" width="0.6640625" style="163" customWidth="1"/>
    <col min="15372" max="15372" width="3" style="163" customWidth="1"/>
    <col min="15373" max="15373" width="3.6640625" style="163" customWidth="1"/>
    <col min="15374" max="15374" width="9" style="163" customWidth="1"/>
    <col min="15375" max="15375" width="4.33203125" style="163" customWidth="1"/>
    <col min="15376" max="15376" width="15.33203125" style="163" customWidth="1"/>
    <col min="15377" max="15377" width="7.5" style="163" customWidth="1"/>
    <col min="15378" max="15378" width="16.6640625" style="163" customWidth="1"/>
    <col min="15379" max="15379" width="4" style="163" customWidth="1"/>
    <col min="15380" max="15380" width="1.6640625" style="163" customWidth="1"/>
    <col min="15381" max="15616" width="10.5" style="163"/>
    <col min="15617" max="15617" width="3" style="163" customWidth="1"/>
    <col min="15618" max="15618" width="2.5" style="163" customWidth="1"/>
    <col min="15619" max="15619" width="3.83203125" style="163" customWidth="1"/>
    <col min="15620" max="15620" width="11.6640625" style="163" customWidth="1"/>
    <col min="15621" max="15621" width="16.6640625" style="163" customWidth="1"/>
    <col min="15622" max="15622" width="0.5" style="163" customWidth="1"/>
    <col min="15623" max="15623" width="3.1640625" style="163" customWidth="1"/>
    <col min="15624" max="15624" width="3" style="163" customWidth="1"/>
    <col min="15625" max="15625" width="12.33203125" style="163" customWidth="1"/>
    <col min="15626" max="15626" width="16.1640625" style="163" customWidth="1"/>
    <col min="15627" max="15627" width="0.6640625" style="163" customWidth="1"/>
    <col min="15628" max="15628" width="3" style="163" customWidth="1"/>
    <col min="15629" max="15629" width="3.6640625" style="163" customWidth="1"/>
    <col min="15630" max="15630" width="9" style="163" customWidth="1"/>
    <col min="15631" max="15631" width="4.33203125" style="163" customWidth="1"/>
    <col min="15632" max="15632" width="15.33203125" style="163" customWidth="1"/>
    <col min="15633" max="15633" width="7.5" style="163" customWidth="1"/>
    <col min="15634" max="15634" width="16.6640625" style="163" customWidth="1"/>
    <col min="15635" max="15635" width="4" style="163" customWidth="1"/>
    <col min="15636" max="15636" width="1.6640625" style="163" customWidth="1"/>
    <col min="15637" max="15872" width="10.5" style="163"/>
    <col min="15873" max="15873" width="3" style="163" customWidth="1"/>
    <col min="15874" max="15874" width="2.5" style="163" customWidth="1"/>
    <col min="15875" max="15875" width="3.83203125" style="163" customWidth="1"/>
    <col min="15876" max="15876" width="11.6640625" style="163" customWidth="1"/>
    <col min="15877" max="15877" width="16.6640625" style="163" customWidth="1"/>
    <col min="15878" max="15878" width="0.5" style="163" customWidth="1"/>
    <col min="15879" max="15879" width="3.1640625" style="163" customWidth="1"/>
    <col min="15880" max="15880" width="3" style="163" customWidth="1"/>
    <col min="15881" max="15881" width="12.33203125" style="163" customWidth="1"/>
    <col min="15882" max="15882" width="16.1640625" style="163" customWidth="1"/>
    <col min="15883" max="15883" width="0.6640625" style="163" customWidth="1"/>
    <col min="15884" max="15884" width="3" style="163" customWidth="1"/>
    <col min="15885" max="15885" width="3.6640625" style="163" customWidth="1"/>
    <col min="15886" max="15886" width="9" style="163" customWidth="1"/>
    <col min="15887" max="15887" width="4.33203125" style="163" customWidth="1"/>
    <col min="15888" max="15888" width="15.33203125" style="163" customWidth="1"/>
    <col min="15889" max="15889" width="7.5" style="163" customWidth="1"/>
    <col min="15890" max="15890" width="16.6640625" style="163" customWidth="1"/>
    <col min="15891" max="15891" width="4" style="163" customWidth="1"/>
    <col min="15892" max="15892" width="1.6640625" style="163" customWidth="1"/>
    <col min="15893" max="16128" width="10.5" style="163"/>
    <col min="16129" max="16129" width="3" style="163" customWidth="1"/>
    <col min="16130" max="16130" width="2.5" style="163" customWidth="1"/>
    <col min="16131" max="16131" width="3.83203125" style="163" customWidth="1"/>
    <col min="16132" max="16132" width="11.6640625" style="163" customWidth="1"/>
    <col min="16133" max="16133" width="16.6640625" style="163" customWidth="1"/>
    <col min="16134" max="16134" width="0.5" style="163" customWidth="1"/>
    <col min="16135" max="16135" width="3.1640625" style="163" customWidth="1"/>
    <col min="16136" max="16136" width="3" style="163" customWidth="1"/>
    <col min="16137" max="16137" width="12.33203125" style="163" customWidth="1"/>
    <col min="16138" max="16138" width="16.1640625" style="163" customWidth="1"/>
    <col min="16139" max="16139" width="0.6640625" style="163" customWidth="1"/>
    <col min="16140" max="16140" width="3" style="163" customWidth="1"/>
    <col min="16141" max="16141" width="3.6640625" style="163" customWidth="1"/>
    <col min="16142" max="16142" width="9" style="163" customWidth="1"/>
    <col min="16143" max="16143" width="4.33203125" style="163" customWidth="1"/>
    <col min="16144" max="16144" width="15.33203125" style="163" customWidth="1"/>
    <col min="16145" max="16145" width="7.5" style="163" customWidth="1"/>
    <col min="16146" max="16146" width="16.6640625" style="163" customWidth="1"/>
    <col min="16147" max="16147" width="4" style="163" customWidth="1"/>
    <col min="16148" max="16148" width="1.6640625" style="163" customWidth="1"/>
    <col min="16149" max="16384" width="10.5" style="163"/>
  </cols>
  <sheetData>
    <row r="1" spans="1:19" ht="14.25" customHeight="1">
      <c r="A1" s="159"/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1"/>
      <c r="O1" s="161"/>
      <c r="P1" s="161"/>
      <c r="Q1" s="160"/>
      <c r="R1" s="160"/>
      <c r="S1" s="162"/>
    </row>
    <row r="2" spans="1:19" ht="23.25">
      <c r="A2" s="164"/>
      <c r="B2" s="165"/>
      <c r="C2" s="165"/>
      <c r="D2" s="165"/>
      <c r="E2" s="165"/>
      <c r="F2" s="165"/>
      <c r="G2" s="166" t="s">
        <v>88</v>
      </c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7"/>
    </row>
    <row r="3" spans="1:19" ht="12" customHeight="1">
      <c r="A3" s="168"/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70"/>
    </row>
    <row r="4" spans="1:19" ht="9" customHeight="1" thickBot="1">
      <c r="A4" s="171"/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3"/>
      <c r="P4" s="172"/>
      <c r="Q4" s="172"/>
      <c r="R4" s="172"/>
      <c r="S4" s="174"/>
    </row>
    <row r="5" spans="1:19" ht="24.75" customHeight="1">
      <c r="A5" s="175"/>
      <c r="B5" s="173" t="s">
        <v>359</v>
      </c>
      <c r="C5" s="173"/>
      <c r="D5" s="173"/>
      <c r="E5" s="401" t="str">
        <f>[1]rozpocet!C2</f>
        <v>Rozšírenie kapacity ČOV Odorín</v>
      </c>
      <c r="F5" s="402"/>
      <c r="G5" s="402"/>
      <c r="H5" s="402"/>
      <c r="I5" s="402"/>
      <c r="J5" s="402"/>
      <c r="K5" s="402"/>
      <c r="L5" s="402"/>
      <c r="M5" s="403"/>
      <c r="N5" s="173"/>
      <c r="O5" s="173"/>
      <c r="P5" s="173" t="s">
        <v>360</v>
      </c>
      <c r="Q5" s="176"/>
      <c r="R5" s="177"/>
      <c r="S5" s="178"/>
    </row>
    <row r="6" spans="1:19" ht="24.75" customHeight="1">
      <c r="A6" s="175"/>
      <c r="B6" s="173" t="s">
        <v>361</v>
      </c>
      <c r="C6" s="173"/>
      <c r="D6" s="173"/>
      <c r="E6" s="404" t="s">
        <v>362</v>
      </c>
      <c r="F6" s="405"/>
      <c r="G6" s="405"/>
      <c r="H6" s="405"/>
      <c r="I6" s="405"/>
      <c r="J6" s="405"/>
      <c r="K6" s="405"/>
      <c r="L6" s="405"/>
      <c r="M6" s="406"/>
      <c r="N6" s="173"/>
      <c r="O6" s="173"/>
      <c r="P6" s="173" t="s">
        <v>363</v>
      </c>
      <c r="Q6" s="179"/>
      <c r="R6" s="180"/>
      <c r="S6" s="178"/>
    </row>
    <row r="7" spans="1:19" ht="24.75" customHeight="1" thickBot="1">
      <c r="A7" s="175"/>
      <c r="B7" s="173"/>
      <c r="C7" s="173"/>
      <c r="D7" s="173"/>
      <c r="E7" s="407" t="s">
        <v>364</v>
      </c>
      <c r="F7" s="408"/>
      <c r="G7" s="408"/>
      <c r="H7" s="408"/>
      <c r="I7" s="408"/>
      <c r="J7" s="408"/>
      <c r="K7" s="408"/>
      <c r="L7" s="408"/>
      <c r="M7" s="409"/>
      <c r="N7" s="173"/>
      <c r="O7" s="173"/>
      <c r="P7" s="173" t="s">
        <v>365</v>
      </c>
      <c r="Q7" s="181" t="str">
        <f>[1]rozpocet!C3</f>
        <v>Odorín</v>
      </c>
      <c r="R7" s="182"/>
      <c r="S7" s="178"/>
    </row>
    <row r="8" spans="1:19" ht="24.75" customHeight="1" thickBot="1">
      <c r="A8" s="175"/>
      <c r="B8" s="410"/>
      <c r="C8" s="410"/>
      <c r="D8" s="410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 t="s">
        <v>366</v>
      </c>
      <c r="Q8" s="173" t="s">
        <v>367</v>
      </c>
      <c r="R8" s="173"/>
      <c r="S8" s="178"/>
    </row>
    <row r="9" spans="1:19" ht="24.75" customHeight="1" thickBot="1">
      <c r="A9" s="175"/>
      <c r="B9" s="173" t="s">
        <v>44</v>
      </c>
      <c r="C9" s="173"/>
      <c r="D9" s="173"/>
      <c r="E9" s="411" t="str">
        <f>[1]rozpocet!C5</f>
        <v>obec Odorín, Odorín 266, 053 22 Odorín</v>
      </c>
      <c r="F9" s="412"/>
      <c r="G9" s="412"/>
      <c r="H9" s="412"/>
      <c r="I9" s="412"/>
      <c r="J9" s="412"/>
      <c r="K9" s="412"/>
      <c r="L9" s="412"/>
      <c r="M9" s="413"/>
      <c r="N9" s="173"/>
      <c r="O9" s="173"/>
      <c r="P9" s="183"/>
      <c r="Q9" s="184"/>
      <c r="R9" s="185"/>
      <c r="S9" s="178"/>
    </row>
    <row r="10" spans="1:19" ht="24.75" customHeight="1" thickBot="1">
      <c r="A10" s="175"/>
      <c r="B10" s="173" t="s">
        <v>40</v>
      </c>
      <c r="C10" s="173"/>
      <c r="D10" s="173"/>
      <c r="E10" s="414" t="str">
        <f>[1]rozpocet!C6</f>
        <v>EKOSERVIS SLOVENSKO s.r.o. , Stredná 126, 059 91 Veľký Slavkov</v>
      </c>
      <c r="F10" s="415"/>
      <c r="G10" s="415"/>
      <c r="H10" s="415"/>
      <c r="I10" s="415"/>
      <c r="J10" s="415"/>
      <c r="K10" s="415"/>
      <c r="L10" s="415"/>
      <c r="M10" s="416"/>
      <c r="N10" s="173"/>
      <c r="O10" s="173"/>
      <c r="P10" s="183"/>
      <c r="Q10" s="184"/>
      <c r="R10" s="185"/>
      <c r="S10" s="178"/>
    </row>
    <row r="11" spans="1:19" ht="24.75" customHeight="1" thickBot="1">
      <c r="A11" s="175"/>
      <c r="B11" s="173" t="s">
        <v>45</v>
      </c>
      <c r="C11" s="173"/>
      <c r="D11" s="173"/>
      <c r="E11" s="395"/>
      <c r="F11" s="396"/>
      <c r="G11" s="396"/>
      <c r="H11" s="396"/>
      <c r="I11" s="396"/>
      <c r="J11" s="396"/>
      <c r="K11" s="396"/>
      <c r="L11" s="396"/>
      <c r="M11" s="397"/>
      <c r="N11" s="173"/>
      <c r="O11" s="173"/>
      <c r="P11" s="183"/>
      <c r="Q11" s="184"/>
      <c r="R11" s="185"/>
      <c r="S11" s="178"/>
    </row>
    <row r="12" spans="1:19" ht="18.75" customHeight="1" thickBot="1">
      <c r="A12" s="175"/>
      <c r="B12" s="173"/>
      <c r="C12" s="173"/>
      <c r="D12" s="173"/>
      <c r="E12" s="186" t="s">
        <v>368</v>
      </c>
      <c r="F12" s="173"/>
      <c r="G12" s="173" t="s">
        <v>369</v>
      </c>
      <c r="H12" s="173"/>
      <c r="I12" s="173"/>
      <c r="J12" s="173"/>
      <c r="K12" s="173"/>
      <c r="L12" s="173"/>
      <c r="M12" s="173"/>
      <c r="N12" s="173"/>
      <c r="O12" s="173"/>
      <c r="P12" s="186" t="s">
        <v>370</v>
      </c>
      <c r="Q12" s="187"/>
      <c r="R12" s="173"/>
      <c r="S12" s="178"/>
    </row>
    <row r="13" spans="1:19" ht="18.75" customHeight="1" thickBot="1">
      <c r="A13" s="175"/>
      <c r="B13" s="173"/>
      <c r="C13" s="173"/>
      <c r="D13" s="173"/>
      <c r="E13" s="188"/>
      <c r="F13" s="173"/>
      <c r="G13" s="184"/>
      <c r="H13" s="189"/>
      <c r="I13" s="190"/>
      <c r="J13" s="173"/>
      <c r="K13" s="173"/>
      <c r="L13" s="173"/>
      <c r="M13" s="173"/>
      <c r="N13" s="173"/>
      <c r="O13" s="173"/>
      <c r="P13" s="191" t="s">
        <v>595</v>
      </c>
      <c r="Q13" s="187"/>
      <c r="R13" s="173"/>
      <c r="S13" s="178"/>
    </row>
    <row r="14" spans="1:19" ht="9" customHeight="1">
      <c r="A14" s="192"/>
      <c r="B14" s="193"/>
      <c r="C14" s="193"/>
      <c r="D14" s="193"/>
      <c r="E14" s="193"/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4"/>
    </row>
    <row r="15" spans="1:19" ht="20.25" customHeight="1">
      <c r="A15" s="195"/>
      <c r="B15" s="196"/>
      <c r="C15" s="196"/>
      <c r="D15" s="196"/>
      <c r="E15" s="197" t="s">
        <v>371</v>
      </c>
      <c r="F15" s="196"/>
      <c r="G15" s="196"/>
      <c r="H15" s="196"/>
      <c r="I15" s="196"/>
      <c r="J15" s="196"/>
      <c r="K15" s="196"/>
      <c r="L15" s="196"/>
      <c r="M15" s="196"/>
      <c r="N15" s="196"/>
      <c r="O15" s="193"/>
      <c r="P15" s="196"/>
      <c r="Q15" s="196"/>
      <c r="R15" s="196"/>
      <c r="S15" s="198"/>
    </row>
    <row r="16" spans="1:19" ht="21.75" customHeight="1">
      <c r="A16" s="199" t="s">
        <v>372</v>
      </c>
      <c r="B16" s="200"/>
      <c r="C16" s="200"/>
      <c r="D16" s="201"/>
      <c r="E16" s="202" t="s">
        <v>373</v>
      </c>
      <c r="F16" s="201"/>
      <c r="G16" s="202" t="s">
        <v>374</v>
      </c>
      <c r="H16" s="200"/>
      <c r="I16" s="201"/>
      <c r="J16" s="202" t="s">
        <v>375</v>
      </c>
      <c r="K16" s="200"/>
      <c r="L16" s="202" t="s">
        <v>376</v>
      </c>
      <c r="M16" s="200"/>
      <c r="N16" s="200"/>
      <c r="O16" s="203"/>
      <c r="P16" s="201"/>
      <c r="Q16" s="202" t="s">
        <v>377</v>
      </c>
      <c r="R16" s="200"/>
      <c r="S16" s="204"/>
    </row>
    <row r="17" spans="1:19" ht="19.5" customHeight="1">
      <c r="A17" s="205"/>
      <c r="B17" s="206"/>
      <c r="C17" s="206"/>
      <c r="D17" s="207">
        <v>0</v>
      </c>
      <c r="E17" s="208">
        <v>0</v>
      </c>
      <c r="F17" s="209"/>
      <c r="G17" s="210"/>
      <c r="H17" s="206"/>
      <c r="I17" s="207">
        <v>0</v>
      </c>
      <c r="J17" s="208">
        <v>0</v>
      </c>
      <c r="K17" s="211"/>
      <c r="L17" s="210"/>
      <c r="M17" s="206"/>
      <c r="N17" s="206"/>
      <c r="O17" s="212"/>
      <c r="P17" s="207">
        <v>0</v>
      </c>
      <c r="Q17" s="210"/>
      <c r="R17" s="213">
        <v>0</v>
      </c>
      <c r="S17" s="214"/>
    </row>
    <row r="18" spans="1:19" ht="20.25" customHeight="1">
      <c r="A18" s="195"/>
      <c r="B18" s="196"/>
      <c r="C18" s="196"/>
      <c r="D18" s="196"/>
      <c r="E18" s="197" t="s">
        <v>378</v>
      </c>
      <c r="F18" s="196"/>
      <c r="G18" s="196"/>
      <c r="H18" s="196"/>
      <c r="I18" s="196"/>
      <c r="J18" s="215" t="s">
        <v>39</v>
      </c>
      <c r="K18" s="196"/>
      <c r="L18" s="196"/>
      <c r="M18" s="196"/>
      <c r="N18" s="196"/>
      <c r="O18" s="193"/>
      <c r="P18" s="196"/>
      <c r="Q18" s="196"/>
      <c r="R18" s="196"/>
      <c r="S18" s="198"/>
    </row>
    <row r="19" spans="1:19" ht="19.5" customHeight="1">
      <c r="A19" s="216" t="s">
        <v>379</v>
      </c>
      <c r="B19" s="217"/>
      <c r="C19" s="218" t="s">
        <v>380</v>
      </c>
      <c r="D19" s="219"/>
      <c r="E19" s="219"/>
      <c r="F19" s="220"/>
      <c r="G19" s="216" t="s">
        <v>381</v>
      </c>
      <c r="H19" s="221"/>
      <c r="I19" s="218" t="s">
        <v>382</v>
      </c>
      <c r="J19" s="219"/>
      <c r="K19" s="219"/>
      <c r="L19" s="216" t="s">
        <v>383</v>
      </c>
      <c r="M19" s="221"/>
      <c r="N19" s="218" t="s">
        <v>384</v>
      </c>
      <c r="O19" s="222"/>
      <c r="P19" s="219"/>
      <c r="Q19" s="219"/>
      <c r="R19" s="219"/>
      <c r="S19" s="220"/>
    </row>
    <row r="20" spans="1:19" ht="19.5" customHeight="1">
      <c r="A20" s="223" t="s">
        <v>72</v>
      </c>
      <c r="B20" s="224" t="s">
        <v>301</v>
      </c>
      <c r="C20" s="225"/>
      <c r="D20" s="226" t="s">
        <v>385</v>
      </c>
      <c r="E20" s="227"/>
      <c r="F20" s="228"/>
      <c r="G20" s="223" t="s">
        <v>146</v>
      </c>
      <c r="H20" s="229" t="s">
        <v>386</v>
      </c>
      <c r="I20" s="230"/>
      <c r="J20" s="231"/>
      <c r="K20" s="232"/>
      <c r="L20" s="223" t="s">
        <v>175</v>
      </c>
      <c r="M20" s="233" t="s">
        <v>387</v>
      </c>
      <c r="N20" s="234"/>
      <c r="O20" s="203"/>
      <c r="P20" s="234"/>
      <c r="Q20" s="235"/>
      <c r="R20" s="227"/>
      <c r="S20" s="228"/>
    </row>
    <row r="21" spans="1:19" ht="19.5" customHeight="1">
      <c r="A21" s="223" t="s">
        <v>76</v>
      </c>
      <c r="B21" s="236"/>
      <c r="C21" s="237"/>
      <c r="D21" s="226" t="s">
        <v>388</v>
      </c>
      <c r="E21" s="227"/>
      <c r="F21" s="228"/>
      <c r="G21" s="223" t="s">
        <v>161</v>
      </c>
      <c r="H21" s="173" t="s">
        <v>389</v>
      </c>
      <c r="I21" s="230"/>
      <c r="J21" s="231"/>
      <c r="K21" s="232"/>
      <c r="L21" s="223" t="s">
        <v>157</v>
      </c>
      <c r="M21" s="233" t="s">
        <v>390</v>
      </c>
      <c r="N21" s="234"/>
      <c r="O21" s="203"/>
      <c r="P21" s="234"/>
      <c r="Q21" s="235"/>
      <c r="R21" s="227"/>
      <c r="S21" s="228"/>
    </row>
    <row r="22" spans="1:19" ht="19.5" customHeight="1">
      <c r="A22" s="223" t="s">
        <v>79</v>
      </c>
      <c r="B22" s="224" t="s">
        <v>391</v>
      </c>
      <c r="C22" s="225"/>
      <c r="D22" s="226" t="s">
        <v>385</v>
      </c>
      <c r="E22" s="227"/>
      <c r="F22" s="228"/>
      <c r="G22" s="223" t="s">
        <v>150</v>
      </c>
      <c r="H22" s="229" t="s">
        <v>392</v>
      </c>
      <c r="I22" s="230"/>
      <c r="J22" s="231"/>
      <c r="K22" s="232"/>
      <c r="L22" s="223" t="s">
        <v>182</v>
      </c>
      <c r="M22" s="233" t="s">
        <v>393</v>
      </c>
      <c r="N22" s="234"/>
      <c r="O22" s="203"/>
      <c r="P22" s="234"/>
      <c r="Q22" s="235"/>
      <c r="R22" s="227"/>
      <c r="S22" s="228"/>
    </row>
    <row r="23" spans="1:19" ht="19.5" customHeight="1">
      <c r="A23" s="223" t="s">
        <v>82</v>
      </c>
      <c r="B23" s="236"/>
      <c r="C23" s="237"/>
      <c r="D23" s="226" t="s">
        <v>388</v>
      </c>
      <c r="E23" s="227"/>
      <c r="F23" s="228"/>
      <c r="G23" s="223" t="s">
        <v>167</v>
      </c>
      <c r="H23" s="229"/>
      <c r="I23" s="230"/>
      <c r="J23" s="231"/>
      <c r="K23" s="232"/>
      <c r="L23" s="223" t="s">
        <v>160</v>
      </c>
      <c r="M23" s="233" t="s">
        <v>394</v>
      </c>
      <c r="N23" s="234"/>
      <c r="O23" s="203"/>
      <c r="P23" s="234"/>
      <c r="Q23" s="235"/>
      <c r="R23" s="227"/>
      <c r="S23" s="228"/>
    </row>
    <row r="24" spans="1:19" ht="19.5" customHeight="1">
      <c r="A24" s="223" t="s">
        <v>85</v>
      </c>
      <c r="B24" s="224" t="s">
        <v>395</v>
      </c>
      <c r="C24" s="225"/>
      <c r="D24" s="226" t="s">
        <v>385</v>
      </c>
      <c r="E24" s="227"/>
      <c r="F24" s="228"/>
      <c r="G24" s="238"/>
      <c r="H24" s="234"/>
      <c r="I24" s="230"/>
      <c r="J24" s="231"/>
      <c r="K24" s="232"/>
      <c r="L24" s="223" t="s">
        <v>190</v>
      </c>
      <c r="M24" s="233" t="s">
        <v>110</v>
      </c>
      <c r="N24" s="234"/>
      <c r="O24" s="203"/>
      <c r="P24" s="234"/>
      <c r="Q24" s="235"/>
      <c r="R24" s="227"/>
      <c r="S24" s="228"/>
    </row>
    <row r="25" spans="1:19" ht="19.5" customHeight="1">
      <c r="A25" s="223" t="s">
        <v>142</v>
      </c>
      <c r="B25" s="236"/>
      <c r="C25" s="237"/>
      <c r="D25" s="226" t="s">
        <v>388</v>
      </c>
      <c r="E25" s="227"/>
      <c r="F25" s="228"/>
      <c r="G25" s="238"/>
      <c r="H25" s="234"/>
      <c r="I25" s="230"/>
      <c r="J25" s="231"/>
      <c r="K25" s="232"/>
      <c r="L25" s="223" t="s">
        <v>164</v>
      </c>
      <c r="M25" s="229" t="s">
        <v>396</v>
      </c>
      <c r="N25" s="234"/>
      <c r="O25" s="203"/>
      <c r="P25" s="234"/>
      <c r="Q25" s="230"/>
      <c r="R25" s="227"/>
      <c r="S25" s="228"/>
    </row>
    <row r="26" spans="1:19" ht="19.5" customHeight="1">
      <c r="A26" s="223" t="s">
        <v>154</v>
      </c>
      <c r="B26" s="398" t="s">
        <v>397</v>
      </c>
      <c r="C26" s="398"/>
      <c r="D26" s="398"/>
      <c r="E26" s="239"/>
      <c r="F26" s="198"/>
      <c r="G26" s="223" t="s">
        <v>153</v>
      </c>
      <c r="H26" s="240" t="s">
        <v>398</v>
      </c>
      <c r="I26" s="230"/>
      <c r="J26" s="241"/>
      <c r="K26" s="242"/>
      <c r="L26" s="223" t="s">
        <v>197</v>
      </c>
      <c r="M26" s="240" t="s">
        <v>399</v>
      </c>
      <c r="N26" s="234"/>
      <c r="O26" s="203"/>
      <c r="P26" s="234"/>
      <c r="Q26" s="230"/>
      <c r="R26" s="239"/>
      <c r="S26" s="198"/>
    </row>
    <row r="27" spans="1:19" ht="19.5" customHeight="1">
      <c r="A27" s="243" t="s">
        <v>7</v>
      </c>
      <c r="B27" s="244" t="s">
        <v>400</v>
      </c>
      <c r="C27" s="245"/>
      <c r="D27" s="246"/>
      <c r="E27" s="247"/>
      <c r="F27" s="194"/>
      <c r="G27" s="243" t="s">
        <v>206</v>
      </c>
      <c r="H27" s="244" t="s">
        <v>401</v>
      </c>
      <c r="I27" s="246"/>
      <c r="J27" s="248"/>
      <c r="K27" s="249"/>
      <c r="L27" s="243" t="s">
        <v>170</v>
      </c>
      <c r="M27" s="244" t="s">
        <v>402</v>
      </c>
      <c r="N27" s="245"/>
      <c r="O27" s="193"/>
      <c r="P27" s="245"/>
      <c r="Q27" s="246"/>
      <c r="R27" s="247"/>
      <c r="S27" s="194"/>
    </row>
    <row r="28" spans="1:19" ht="19.5" customHeight="1">
      <c r="A28" s="250" t="s">
        <v>40</v>
      </c>
      <c r="B28" s="172"/>
      <c r="C28" s="172"/>
      <c r="D28" s="172"/>
      <c r="E28" s="172"/>
      <c r="F28" s="251"/>
      <c r="G28" s="252"/>
      <c r="H28" s="172"/>
      <c r="I28" s="172"/>
      <c r="J28" s="172"/>
      <c r="K28" s="172"/>
      <c r="L28" s="216" t="s">
        <v>66</v>
      </c>
      <c r="M28" s="201"/>
      <c r="N28" s="218" t="s">
        <v>403</v>
      </c>
      <c r="O28" s="222"/>
      <c r="P28" s="200"/>
      <c r="Q28" s="200"/>
      <c r="R28" s="200"/>
      <c r="S28" s="204"/>
    </row>
    <row r="29" spans="1:19" ht="19.5" customHeight="1">
      <c r="A29" s="175"/>
      <c r="B29" s="173"/>
      <c r="C29" s="173"/>
      <c r="D29" s="173"/>
      <c r="E29" s="173"/>
      <c r="F29" s="253"/>
      <c r="G29" s="254"/>
      <c r="H29" s="173"/>
      <c r="I29" s="173"/>
      <c r="J29" s="173"/>
      <c r="K29" s="173"/>
      <c r="L29" s="223" t="s">
        <v>213</v>
      </c>
      <c r="M29" s="229" t="s">
        <v>404</v>
      </c>
      <c r="N29" s="234"/>
      <c r="O29" s="203"/>
      <c r="P29" s="234"/>
      <c r="Q29" s="230"/>
      <c r="R29" s="255"/>
      <c r="S29" s="198"/>
    </row>
    <row r="30" spans="1:19" ht="19.5" customHeight="1" thickBot="1">
      <c r="A30" s="256" t="s">
        <v>405</v>
      </c>
      <c r="B30" s="203"/>
      <c r="C30" s="203"/>
      <c r="D30" s="203"/>
      <c r="E30" s="203"/>
      <c r="F30" s="237"/>
      <c r="G30" s="257" t="s">
        <v>43</v>
      </c>
      <c r="H30" s="203"/>
      <c r="I30" s="203"/>
      <c r="J30" s="203"/>
      <c r="K30" s="203"/>
      <c r="L30" s="223" t="s">
        <v>173</v>
      </c>
      <c r="M30" s="233" t="s">
        <v>31</v>
      </c>
      <c r="N30" s="258">
        <v>20</v>
      </c>
      <c r="O30" s="259" t="s">
        <v>406</v>
      </c>
      <c r="P30" s="260">
        <f>R29</f>
        <v>0</v>
      </c>
      <c r="Q30" s="230"/>
      <c r="R30" s="261"/>
      <c r="S30" s="262"/>
    </row>
    <row r="31" spans="1:19" ht="12.75" hidden="1" customHeight="1">
      <c r="A31" s="263"/>
      <c r="B31" s="264"/>
      <c r="C31" s="264"/>
      <c r="D31" s="264"/>
      <c r="E31" s="264"/>
      <c r="F31" s="225"/>
      <c r="G31" s="265"/>
      <c r="H31" s="264"/>
      <c r="I31" s="264"/>
      <c r="J31" s="264"/>
      <c r="K31" s="264"/>
      <c r="L31" s="266"/>
      <c r="M31" s="267"/>
      <c r="N31" s="268"/>
      <c r="O31" s="269"/>
      <c r="P31" s="270"/>
      <c r="Q31" s="268"/>
      <c r="R31" s="271"/>
      <c r="S31" s="228"/>
    </row>
    <row r="32" spans="1:19" ht="35.25" customHeight="1" thickBot="1">
      <c r="A32" s="272" t="s">
        <v>44</v>
      </c>
      <c r="B32" s="273"/>
      <c r="C32" s="273"/>
      <c r="D32" s="273"/>
      <c r="E32" s="173"/>
      <c r="F32" s="253"/>
      <c r="G32" s="254"/>
      <c r="H32" s="173"/>
      <c r="I32" s="173"/>
      <c r="J32" s="173"/>
      <c r="K32" s="173"/>
      <c r="L32" s="243" t="s">
        <v>220</v>
      </c>
      <c r="M32" s="399" t="s">
        <v>407</v>
      </c>
      <c r="N32" s="400"/>
      <c r="O32" s="400"/>
      <c r="P32" s="400"/>
      <c r="Q32" s="246"/>
      <c r="R32" s="274"/>
      <c r="S32" s="185"/>
    </row>
    <row r="33" spans="1:19" ht="33" customHeight="1">
      <c r="A33" s="256" t="s">
        <v>405</v>
      </c>
      <c r="B33" s="203"/>
      <c r="C33" s="203"/>
      <c r="D33" s="203"/>
      <c r="E33" s="203"/>
      <c r="F33" s="237"/>
      <c r="G33" s="257" t="s">
        <v>43</v>
      </c>
      <c r="H33" s="203"/>
      <c r="I33" s="203"/>
      <c r="J33" s="203"/>
      <c r="K33" s="203"/>
      <c r="L33" s="216" t="s">
        <v>408</v>
      </c>
      <c r="M33" s="201"/>
      <c r="N33" s="218" t="s">
        <v>409</v>
      </c>
      <c r="O33" s="222"/>
      <c r="P33" s="200"/>
      <c r="Q33" s="200"/>
      <c r="R33" s="275"/>
      <c r="S33" s="204"/>
    </row>
    <row r="34" spans="1:19" ht="20.25" customHeight="1">
      <c r="A34" s="276" t="s">
        <v>45</v>
      </c>
      <c r="B34" s="264"/>
      <c r="C34" s="264"/>
      <c r="D34" s="264"/>
      <c r="E34" s="264"/>
      <c r="F34" s="225"/>
      <c r="G34" s="277"/>
      <c r="H34" s="264"/>
      <c r="I34" s="264"/>
      <c r="J34" s="264"/>
      <c r="K34" s="264"/>
      <c r="L34" s="223" t="s">
        <v>178</v>
      </c>
      <c r="M34" s="229" t="s">
        <v>410</v>
      </c>
      <c r="N34" s="234"/>
      <c r="O34" s="203"/>
      <c r="P34" s="234"/>
      <c r="Q34" s="230"/>
      <c r="R34" s="227">
        <v>0</v>
      </c>
      <c r="S34" s="228"/>
    </row>
    <row r="35" spans="1:19" ht="19.5" customHeight="1">
      <c r="A35" s="175"/>
      <c r="B35" s="173"/>
      <c r="C35" s="173"/>
      <c r="D35" s="173"/>
      <c r="E35" s="173"/>
      <c r="F35" s="253"/>
      <c r="G35" s="278"/>
      <c r="H35" s="173"/>
      <c r="I35" s="173"/>
      <c r="J35" s="173"/>
      <c r="K35" s="173"/>
      <c r="L35" s="223" t="s">
        <v>228</v>
      </c>
      <c r="M35" s="229" t="s">
        <v>411</v>
      </c>
      <c r="N35" s="234"/>
      <c r="O35" s="203"/>
      <c r="P35" s="234"/>
      <c r="Q35" s="230"/>
      <c r="R35" s="227">
        <v>0</v>
      </c>
      <c r="S35" s="228"/>
    </row>
    <row r="36" spans="1:19" ht="19.5" customHeight="1">
      <c r="A36" s="279" t="s">
        <v>405</v>
      </c>
      <c r="B36" s="193"/>
      <c r="C36" s="193"/>
      <c r="D36" s="193"/>
      <c r="E36" s="193"/>
      <c r="F36" s="280"/>
      <c r="G36" s="281" t="s">
        <v>43</v>
      </c>
      <c r="H36" s="193"/>
      <c r="I36" s="193"/>
      <c r="J36" s="193"/>
      <c r="K36" s="193"/>
      <c r="L36" s="243" t="s">
        <v>181</v>
      </c>
      <c r="M36" s="244" t="s">
        <v>412</v>
      </c>
      <c r="N36" s="245"/>
      <c r="O36" s="245"/>
      <c r="P36" s="245"/>
      <c r="Q36" s="246"/>
      <c r="R36" s="208">
        <v>0</v>
      </c>
      <c r="S36" s="282"/>
    </row>
  </sheetData>
  <mergeCells count="9">
    <mergeCell ref="E11:M11"/>
    <mergeCell ref="B26:D26"/>
    <mergeCell ref="M32:P32"/>
    <mergeCell ref="E5:M5"/>
    <mergeCell ref="E6:M6"/>
    <mergeCell ref="E7:M7"/>
    <mergeCell ref="B8:D8"/>
    <mergeCell ref="E9:M9"/>
    <mergeCell ref="E10:M10"/>
  </mergeCells>
  <pageMargins left="0.74803149606299213" right="0.74803149606299213" top="0.98425196850393704" bottom="0.98425196850393704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10</vt:i4>
      </vt:variant>
      <vt:variant>
        <vt:lpstr>Pomenované rozsahy</vt:lpstr>
      </vt:variant>
      <vt:variant>
        <vt:i4>12</vt:i4>
      </vt:variant>
    </vt:vector>
  </HeadingPairs>
  <TitlesOfParts>
    <vt:vector size="22" baseType="lpstr">
      <vt:lpstr>Celkovy KL</vt:lpstr>
      <vt:lpstr>celková rekapitulácia</vt:lpstr>
      <vt:lpstr>KL 1</vt:lpstr>
      <vt:lpstr>1 - SO 01 Zameranie jestv...</vt:lpstr>
      <vt:lpstr>2 - SO 02 Vonkajšia nádrž</vt:lpstr>
      <vt:lpstr>3 - SO 03 Oplotenie</vt:lpstr>
      <vt:lpstr>4 - SO 04 Prepojovacie po...</vt:lpstr>
      <vt:lpstr>5 - SO 05 Ručne stierané ...</vt:lpstr>
      <vt:lpstr> KL 2</vt:lpstr>
      <vt:lpstr>rozpocet</vt:lpstr>
      <vt:lpstr>'1 - SO 01 Zameranie jestv...'!Názvy_tlače</vt:lpstr>
      <vt:lpstr>'2 - SO 02 Vonkajšia nádrž'!Názvy_tlače</vt:lpstr>
      <vt:lpstr>'3 - SO 03 Oplotenie'!Názvy_tlače</vt:lpstr>
      <vt:lpstr>'4 - SO 04 Prepojovacie po...'!Názvy_tlače</vt:lpstr>
      <vt:lpstr>'5 - SO 05 Ručne stierané ...'!Názvy_tlače</vt:lpstr>
      <vt:lpstr>'KL 1'!Názvy_tlače</vt:lpstr>
      <vt:lpstr>'1 - SO 01 Zameranie jestv...'!Oblasť_tlače</vt:lpstr>
      <vt:lpstr>'2 - SO 02 Vonkajšia nádrž'!Oblasť_tlače</vt:lpstr>
      <vt:lpstr>'3 - SO 03 Oplotenie'!Oblasť_tlače</vt:lpstr>
      <vt:lpstr>'4 - SO 04 Prepojovacie po...'!Oblasť_tlače</vt:lpstr>
      <vt:lpstr>'5 - SO 05 Ručne stierané ...'!Oblasť_tlače</vt:lpstr>
      <vt:lpstr>'KL 1'!Oblasť_tlače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NB2015\admin</dc:creator>
  <cp:lastModifiedBy>SvitanaJ</cp:lastModifiedBy>
  <cp:lastPrinted>2022-09-22T05:32:18Z</cp:lastPrinted>
  <dcterms:created xsi:type="dcterms:W3CDTF">2022-09-21T13:49:58Z</dcterms:created>
  <dcterms:modified xsi:type="dcterms:W3CDTF">2022-12-26T19:15:41Z</dcterms:modified>
</cp:coreProperties>
</file>